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iatlasassetmanagement.sharepoint.com/sites/RISC/Documente partajate/Garofita Mocioiu/9.PRIIPS/Scenarii_site/"/>
    </mc:Choice>
  </mc:AlternateContent>
  <xr:revisionPtr revIDLastSave="9" documentId="13_ncr:1_{1E711711-CF99-4A74-98E8-6291F9802BB9}" xr6:coauthVersionLast="47" xr6:coauthVersionMax="47" xr10:uidLastSave="{3978534F-C444-473F-8BB7-F308360E9668}"/>
  <bookViews>
    <workbookView xWindow="28680" yWindow="-15" windowWidth="29040" windowHeight="15720" xr2:uid="{7C5DD1FB-D656-4057-A423-DD692BFBB083}"/>
  </bookViews>
  <sheets>
    <sheet name="Monolith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1" l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B47" i="1"/>
  <c r="B48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B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W41" i="1" l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B37" i="1"/>
  <c r="Q38" i="1"/>
  <c r="W37" i="1"/>
  <c r="V37" i="1"/>
  <c r="U37" i="1"/>
  <c r="T37" i="1"/>
  <c r="S37" i="1"/>
  <c r="R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Q37" i="1" l="1"/>
  <c r="W35" i="1"/>
  <c r="V35" i="1"/>
  <c r="U35" i="1"/>
  <c r="T35" i="1"/>
  <c r="W34" i="1"/>
  <c r="V34" i="1"/>
  <c r="U34" i="1"/>
  <c r="T34" i="1"/>
  <c r="Q34" i="1"/>
  <c r="P34" i="1"/>
  <c r="O34" i="1"/>
  <c r="N34" i="1"/>
  <c r="K34" i="1"/>
  <c r="J34" i="1"/>
  <c r="I34" i="1"/>
  <c r="H34" i="1"/>
  <c r="E34" i="1"/>
  <c r="D34" i="1"/>
  <c r="C34" i="1"/>
  <c r="B34" i="1"/>
  <c r="W33" i="1"/>
  <c r="V33" i="1"/>
  <c r="U33" i="1"/>
  <c r="T33" i="1"/>
  <c r="Q33" i="1"/>
  <c r="P33" i="1"/>
  <c r="O33" i="1"/>
  <c r="N33" i="1"/>
  <c r="K33" i="1"/>
  <c r="J33" i="1"/>
  <c r="I33" i="1"/>
  <c r="H33" i="1"/>
  <c r="E33" i="1"/>
  <c r="D33" i="1"/>
  <c r="C33" i="1"/>
  <c r="B33" i="1"/>
  <c r="W32" i="1"/>
  <c r="V32" i="1"/>
  <c r="U32" i="1"/>
  <c r="T32" i="1"/>
  <c r="Q32" i="1"/>
  <c r="P32" i="1"/>
  <c r="O32" i="1"/>
  <c r="N32" i="1"/>
  <c r="K32" i="1"/>
  <c r="J32" i="1"/>
  <c r="I32" i="1"/>
  <c r="H32" i="1"/>
  <c r="E32" i="1"/>
  <c r="D32" i="1"/>
  <c r="C32" i="1"/>
  <c r="B32" i="1"/>
  <c r="W31" i="1"/>
  <c r="V31" i="1"/>
  <c r="U31" i="1"/>
  <c r="T31" i="1"/>
  <c r="Q31" i="1"/>
  <c r="P31" i="1"/>
  <c r="O31" i="1"/>
  <c r="N31" i="1"/>
  <c r="K31" i="1"/>
  <c r="J31" i="1"/>
  <c r="I31" i="1"/>
  <c r="H31" i="1"/>
  <c r="E31" i="1"/>
  <c r="D31" i="1"/>
  <c r="C31" i="1"/>
  <c r="B31" i="1"/>
  <c r="W30" i="1"/>
  <c r="V30" i="1"/>
  <c r="U30" i="1"/>
  <c r="T30" i="1"/>
  <c r="Q30" i="1"/>
  <c r="P30" i="1"/>
  <c r="O30" i="1"/>
  <c r="N30" i="1"/>
  <c r="K30" i="1"/>
  <c r="J30" i="1"/>
  <c r="I30" i="1"/>
  <c r="H30" i="1"/>
  <c r="E30" i="1"/>
  <c r="D30" i="1"/>
  <c r="C30" i="1"/>
  <c r="B30" i="1"/>
  <c r="W29" i="1"/>
  <c r="V29" i="1"/>
  <c r="U29" i="1"/>
  <c r="T29" i="1"/>
  <c r="Q29" i="1"/>
  <c r="P29" i="1"/>
  <c r="O29" i="1"/>
  <c r="N29" i="1"/>
  <c r="K29" i="1"/>
  <c r="J29" i="1"/>
  <c r="I29" i="1"/>
  <c r="H29" i="1"/>
  <c r="E29" i="1"/>
  <c r="D29" i="1"/>
  <c r="C29" i="1"/>
  <c r="B29" i="1"/>
  <c r="W28" i="1"/>
  <c r="V28" i="1"/>
  <c r="U28" i="1"/>
  <c r="T28" i="1"/>
  <c r="Q28" i="1"/>
  <c r="P28" i="1"/>
  <c r="O28" i="1"/>
  <c r="N28" i="1"/>
  <c r="K28" i="1"/>
  <c r="J28" i="1"/>
  <c r="I28" i="1"/>
  <c r="H28" i="1"/>
  <c r="E28" i="1"/>
  <c r="D28" i="1"/>
  <c r="C28" i="1"/>
  <c r="B28" i="1"/>
  <c r="W27" i="1"/>
  <c r="V27" i="1"/>
  <c r="U27" i="1"/>
  <c r="T27" i="1"/>
  <c r="Q27" i="1"/>
  <c r="P27" i="1"/>
  <c r="O27" i="1"/>
  <c r="N27" i="1"/>
  <c r="K27" i="1"/>
  <c r="J27" i="1"/>
  <c r="I27" i="1"/>
  <c r="H27" i="1"/>
  <c r="E27" i="1"/>
  <c r="D27" i="1"/>
  <c r="C27" i="1"/>
  <c r="B27" i="1"/>
  <c r="W26" i="1"/>
  <c r="V26" i="1"/>
  <c r="U26" i="1"/>
  <c r="T26" i="1"/>
  <c r="Q26" i="1"/>
  <c r="P26" i="1"/>
  <c r="O26" i="1"/>
  <c r="N26" i="1"/>
  <c r="K26" i="1"/>
  <c r="J26" i="1"/>
  <c r="I26" i="1"/>
  <c r="H26" i="1"/>
  <c r="E26" i="1"/>
  <c r="D26" i="1"/>
  <c r="C26" i="1"/>
  <c r="B26" i="1"/>
  <c r="W25" i="1"/>
  <c r="V25" i="1"/>
  <c r="U25" i="1"/>
  <c r="T25" i="1"/>
  <c r="Q25" i="1"/>
  <c r="P25" i="1"/>
  <c r="O25" i="1"/>
  <c r="N25" i="1"/>
  <c r="K25" i="1"/>
  <c r="J25" i="1"/>
  <c r="I25" i="1"/>
  <c r="H25" i="1"/>
  <c r="E25" i="1"/>
  <c r="D25" i="1"/>
  <c r="C25" i="1"/>
  <c r="B25" i="1"/>
  <c r="W24" i="1"/>
  <c r="V24" i="1"/>
  <c r="U24" i="1"/>
  <c r="T24" i="1"/>
  <c r="Q24" i="1"/>
  <c r="P24" i="1"/>
  <c r="O24" i="1"/>
  <c r="N24" i="1"/>
  <c r="K24" i="1"/>
  <c r="J24" i="1"/>
  <c r="I24" i="1"/>
  <c r="H24" i="1"/>
  <c r="E24" i="1"/>
  <c r="D24" i="1"/>
  <c r="C24" i="1"/>
  <c r="B24" i="1"/>
  <c r="W23" i="1"/>
  <c r="V23" i="1"/>
  <c r="U23" i="1"/>
  <c r="T23" i="1"/>
  <c r="Q23" i="1"/>
  <c r="P23" i="1"/>
  <c r="O23" i="1"/>
  <c r="N23" i="1"/>
  <c r="K23" i="1"/>
  <c r="J23" i="1"/>
  <c r="I23" i="1"/>
  <c r="H23" i="1"/>
  <c r="E23" i="1"/>
  <c r="D23" i="1"/>
  <c r="C23" i="1"/>
  <c r="B23" i="1"/>
  <c r="W22" i="1"/>
  <c r="V22" i="1"/>
  <c r="U22" i="1"/>
  <c r="T22" i="1"/>
  <c r="Q22" i="1"/>
  <c r="P22" i="1"/>
  <c r="O22" i="1"/>
  <c r="N22" i="1"/>
  <c r="K22" i="1"/>
  <c r="J22" i="1"/>
  <c r="I22" i="1"/>
  <c r="H22" i="1"/>
  <c r="E22" i="1"/>
  <c r="D22" i="1"/>
  <c r="C22" i="1"/>
  <c r="B22" i="1"/>
  <c r="W21" i="1"/>
  <c r="V21" i="1"/>
  <c r="U21" i="1"/>
  <c r="T21" i="1"/>
  <c r="Q21" i="1"/>
  <c r="P21" i="1"/>
  <c r="O21" i="1"/>
  <c r="N21" i="1"/>
  <c r="K21" i="1"/>
  <c r="J21" i="1"/>
  <c r="I21" i="1"/>
  <c r="H21" i="1"/>
  <c r="E21" i="1"/>
  <c r="D21" i="1"/>
  <c r="C21" i="1"/>
  <c r="B21" i="1"/>
  <c r="W20" i="1"/>
  <c r="V20" i="1"/>
  <c r="U20" i="1"/>
  <c r="T20" i="1"/>
  <c r="Q20" i="1"/>
  <c r="P20" i="1"/>
  <c r="O20" i="1"/>
  <c r="N20" i="1"/>
  <c r="K20" i="1"/>
  <c r="J20" i="1"/>
  <c r="I20" i="1"/>
  <c r="H20" i="1"/>
  <c r="E20" i="1"/>
  <c r="D20" i="1"/>
  <c r="C20" i="1"/>
  <c r="B20" i="1"/>
  <c r="W19" i="1"/>
  <c r="V19" i="1"/>
  <c r="U19" i="1"/>
  <c r="T19" i="1"/>
  <c r="Q19" i="1"/>
  <c r="P19" i="1"/>
  <c r="O19" i="1"/>
  <c r="N19" i="1"/>
  <c r="K19" i="1"/>
  <c r="J19" i="1"/>
  <c r="I19" i="1"/>
  <c r="H19" i="1"/>
  <c r="E19" i="1"/>
  <c r="D19" i="1"/>
  <c r="C19" i="1"/>
  <c r="B19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S34" i="1" l="1"/>
  <c r="R34" i="1"/>
  <c r="M34" i="1"/>
  <c r="L34" i="1"/>
  <c r="G34" i="1"/>
  <c r="F34" i="1"/>
  <c r="S33" i="1"/>
  <c r="R33" i="1"/>
  <c r="M33" i="1"/>
  <c r="L33" i="1"/>
  <c r="G33" i="1"/>
  <c r="F33" i="1"/>
  <c r="S32" i="1"/>
  <c r="R32" i="1"/>
  <c r="M32" i="1"/>
  <c r="L32" i="1"/>
  <c r="G32" i="1"/>
  <c r="F32" i="1"/>
  <c r="S31" i="1"/>
  <c r="R31" i="1"/>
  <c r="M31" i="1"/>
  <c r="L31" i="1"/>
  <c r="G31" i="1"/>
  <c r="F31" i="1"/>
  <c r="S30" i="1"/>
  <c r="R30" i="1"/>
  <c r="M30" i="1"/>
  <c r="L30" i="1"/>
  <c r="G30" i="1"/>
  <c r="F30" i="1"/>
  <c r="S29" i="1"/>
  <c r="R29" i="1"/>
  <c r="M29" i="1"/>
  <c r="L29" i="1"/>
  <c r="G29" i="1"/>
  <c r="F29" i="1"/>
  <c r="S28" i="1"/>
  <c r="R28" i="1"/>
  <c r="M28" i="1"/>
  <c r="L28" i="1"/>
  <c r="G28" i="1"/>
  <c r="F28" i="1"/>
  <c r="S27" i="1"/>
  <c r="R27" i="1"/>
  <c r="M27" i="1"/>
  <c r="L27" i="1"/>
  <c r="G27" i="1"/>
  <c r="F27" i="1"/>
  <c r="S26" i="1"/>
  <c r="R26" i="1"/>
  <c r="M26" i="1"/>
  <c r="L26" i="1"/>
  <c r="G26" i="1"/>
  <c r="F26" i="1"/>
  <c r="S25" i="1"/>
  <c r="R25" i="1"/>
  <c r="M25" i="1"/>
  <c r="L25" i="1"/>
  <c r="G25" i="1"/>
  <c r="F25" i="1"/>
  <c r="S24" i="1"/>
  <c r="R24" i="1"/>
  <c r="M24" i="1"/>
  <c r="L24" i="1"/>
  <c r="G24" i="1"/>
  <c r="F24" i="1"/>
  <c r="S23" i="1"/>
  <c r="R23" i="1"/>
  <c r="M23" i="1"/>
  <c r="L23" i="1"/>
  <c r="G23" i="1"/>
  <c r="F23" i="1"/>
  <c r="S22" i="1"/>
  <c r="R22" i="1"/>
  <c r="M22" i="1"/>
  <c r="L22" i="1"/>
  <c r="G22" i="1"/>
  <c r="F22" i="1"/>
  <c r="S21" i="1"/>
  <c r="R21" i="1"/>
  <c r="M21" i="1"/>
  <c r="L21" i="1"/>
  <c r="G21" i="1"/>
  <c r="F21" i="1"/>
  <c r="S20" i="1"/>
  <c r="R20" i="1"/>
  <c r="M20" i="1"/>
  <c r="L20" i="1"/>
  <c r="G20" i="1"/>
  <c r="F20" i="1"/>
  <c r="S19" i="1"/>
  <c r="R19" i="1"/>
  <c r="M19" i="1"/>
  <c r="L19" i="1"/>
  <c r="G19" i="1"/>
  <c r="F19" i="1"/>
  <c r="O38" i="1" l="1"/>
  <c r="S38" i="1"/>
  <c r="G38" i="1" l="1"/>
  <c r="E38" i="1"/>
  <c r="K38" i="1"/>
  <c r="M38" i="1" l="1"/>
  <c r="C38" i="1"/>
  <c r="I38" i="1"/>
  <c r="R38" i="1" l="1"/>
  <c r="F38" i="1"/>
  <c r="D38" i="1" l="1"/>
  <c r="P38" i="1"/>
  <c r="N38" i="1"/>
  <c r="J38" i="1"/>
  <c r="H38" i="1"/>
  <c r="L38" i="1"/>
  <c r="B38" i="1"/>
  <c r="T38" i="1" l="1"/>
  <c r="V38" i="1"/>
  <c r="W38" i="1"/>
  <c r="U38" i="1" l="1"/>
  <c r="Q46" i="1" l="1"/>
  <c r="S46" i="1" l="1"/>
  <c r="O46" i="1"/>
  <c r="K46" i="1" l="1"/>
  <c r="E46" i="1"/>
  <c r="G46" i="1"/>
  <c r="I46" i="1" l="1"/>
  <c r="C46" i="1"/>
  <c r="M46" i="1" l="1"/>
  <c r="N46" i="1" l="1"/>
  <c r="P46" i="1"/>
  <c r="H46" i="1"/>
  <c r="J46" i="1"/>
  <c r="R46" i="1"/>
  <c r="D46" i="1"/>
  <c r="B46" i="1"/>
  <c r="F46" i="1" l="1"/>
  <c r="L46" i="1" l="1"/>
  <c r="W46" i="1" l="1"/>
  <c r="V46" i="1"/>
  <c r="T46" i="1"/>
  <c r="U46" i="1" l="1"/>
</calcChain>
</file>

<file path=xl/sharedStrings.xml><?xml version="1.0" encoding="utf-8"?>
<sst xmlns="http://schemas.openxmlformats.org/spreadsheetml/2006/main" count="42" uniqueCount="26">
  <si>
    <t>FDI MONOLITH</t>
  </si>
  <si>
    <t>Exemplu investitie:</t>
  </si>
  <si>
    <t>Scenarii de performanta</t>
  </si>
  <si>
    <t>Data</t>
  </si>
  <si>
    <t>Scenariul Favorabil</t>
  </si>
  <si>
    <t>Scenariul Moderat</t>
  </si>
  <si>
    <t>Scenariul Nefavorabil</t>
  </si>
  <si>
    <t xml:space="preserve">Scenariul de criza </t>
  </si>
  <si>
    <t>Randament mediu anual daca iesiti dupa 1 an</t>
  </si>
  <si>
    <r>
      <t xml:space="preserve">Randament mediu anual daca iesiti dupa </t>
    </r>
    <r>
      <rPr>
        <i/>
        <sz val="11"/>
        <rFont val="Calibri"/>
        <family val="2"/>
        <scheme val="minor"/>
      </rPr>
      <t>perioada de detinere recomandata</t>
    </r>
  </si>
  <si>
    <t>Ce suma ar primi un investitor, daca iesiti dupa 1 an</t>
  </si>
  <si>
    <r>
      <t xml:space="preserve">Ce suma ar primi un investitor, daca iesiti dupa </t>
    </r>
    <r>
      <rPr>
        <i/>
        <sz val="11"/>
        <rFont val="Calibri"/>
        <family val="2"/>
        <scheme val="minor"/>
      </rPr>
      <t>perioada de detinere recomandata</t>
    </r>
  </si>
  <si>
    <r>
      <t xml:space="preserve">Intervalul trecut </t>
    </r>
    <r>
      <rPr>
        <i/>
        <sz val="11"/>
        <rFont val="Calibri"/>
        <family val="2"/>
        <scheme val="minor"/>
      </rPr>
      <t>(subinterval)</t>
    </r>
    <r>
      <rPr>
        <sz val="11"/>
        <rFont val="Calibri"/>
        <family val="2"/>
        <scheme val="minor"/>
      </rPr>
      <t>, daca iesiti dupa 1 an</t>
    </r>
  </si>
  <si>
    <r>
      <t xml:space="preserve">Intervalul trecut (subinterval), daca iesiti dupa </t>
    </r>
    <r>
      <rPr>
        <i/>
        <sz val="11"/>
        <rFont val="Calibri"/>
        <family val="2"/>
        <scheme val="minor"/>
      </rPr>
      <t>perioada de detinere recomandata</t>
    </r>
  </si>
  <si>
    <t>20.02.2019-21.02.2020</t>
  </si>
  <si>
    <t>13.02.2018-21.02.2020</t>
  </si>
  <si>
    <t>01.06.2016-02.06.2017</t>
  </si>
  <si>
    <t>12.05.2015-10.05.2017</t>
  </si>
  <si>
    <t>10.08.2021-05.08.2022</t>
  </si>
  <si>
    <t>12.02.2021-31.12.2022</t>
  </si>
  <si>
    <t>18.02.2019-21.02.2020</t>
  </si>
  <si>
    <t>12.02.2018-24.02.2020</t>
  </si>
  <si>
    <t>14.03.2016-15.03.2017</t>
  </si>
  <si>
    <t>20.07.2015-21.07.2017</t>
  </si>
  <si>
    <t>05.08.2021-04.08.2022</t>
  </si>
  <si>
    <t>05.01.2021-05.01.2023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</si>
</sst>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8]d\-mmm\-yy;@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 wrapText="1"/>
    </xf>
    <xf numFmtId="164" fontId="5" fillId="3" borderId="7" xfId="2" applyNumberFormat="1" applyFont="1" applyFill="1" applyBorder="1" applyAlignment="1">
      <alignment wrapText="1"/>
    </xf>
    <xf numFmtId="0" fontId="5" fillId="4" borderId="6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horizontal="center" vertical="center" wrapText="1"/>
    </xf>
    <xf numFmtId="164" fontId="5" fillId="4" borderId="7" xfId="2" applyNumberFormat="1" applyFont="1" applyFill="1" applyBorder="1" applyAlignment="1">
      <alignment wrapText="1"/>
    </xf>
    <xf numFmtId="0" fontId="5" fillId="5" borderId="6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horizontal="center" vertical="center" wrapText="1"/>
    </xf>
    <xf numFmtId="164" fontId="5" fillId="5" borderId="7" xfId="2" applyNumberFormat="1" applyFont="1" applyFill="1" applyBorder="1" applyAlignment="1">
      <alignment wrapText="1"/>
    </xf>
    <xf numFmtId="0" fontId="5" fillId="6" borderId="8" xfId="0" applyFont="1" applyFill="1" applyBorder="1" applyAlignment="1">
      <alignment vertical="center" wrapText="1"/>
    </xf>
    <xf numFmtId="0" fontId="5" fillId="6" borderId="7" xfId="0" applyFont="1" applyFill="1" applyBorder="1" applyAlignment="1">
      <alignment vertical="center" wrapText="1"/>
    </xf>
    <xf numFmtId="0" fontId="5" fillId="6" borderId="7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0" fontId="0" fillId="0" borderId="0" xfId="1" applyNumberFormat="1" applyFont="1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left" vertical="center" wrapText="1"/>
    </xf>
    <xf numFmtId="10" fontId="0" fillId="7" borderId="0" xfId="1" applyNumberFormat="1" applyFont="1" applyFill="1" applyAlignment="1">
      <alignment vertical="center" wrapText="1"/>
    </xf>
    <xf numFmtId="3" fontId="0" fillId="7" borderId="0" xfId="0" applyNumberFormat="1" applyFill="1" applyAlignment="1">
      <alignment horizontal="center" vertical="center" wrapText="1"/>
    </xf>
    <xf numFmtId="14" fontId="0" fillId="7" borderId="0" xfId="0" applyNumberForma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14" fontId="0" fillId="8" borderId="0" xfId="0" applyNumberFormat="1" applyFill="1" applyAlignment="1">
      <alignment horizontal="center" vertical="center" wrapText="1"/>
    </xf>
    <xf numFmtId="14" fontId="0" fillId="8" borderId="0" xfId="0" applyNumberFormat="1" applyFill="1" applyAlignment="1">
      <alignment horizontal="left" vertical="center" wrapText="1"/>
    </xf>
    <xf numFmtId="14" fontId="0" fillId="9" borderId="0" xfId="0" applyNumberForma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</cellXfs>
  <cellStyles count="3">
    <cellStyle name="Good" xfId="2" builtinId="26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customXml" Target="../customXml/item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5" Type="http://schemas.openxmlformats.org/officeDocument/2006/relationships/externalLink" Target="externalLinks/externalLink4.xml"/><Relationship Id="rId61" Type="http://schemas.openxmlformats.org/officeDocument/2006/relationships/sharedStrings" Target="sharedStrings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customXml" Target="../customXml/item2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theme" Target="theme/theme1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styles" Target="styles.xml"/><Relationship Id="rId65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RSK/9.PRIIPS/2023/PRIIPs_KIDs_2023_02.xlsx" TargetMode="External"/><Relationship Id="rId1" Type="http://schemas.openxmlformats.org/officeDocument/2006/relationships/externalLinkPath" Target="/RSK/9.PRIIPS/2023/PRIIPs_KIDs_2023_02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RSK/9.PRIIPS/2023/PRIIPs_KIDs_2023_11.xlsx" TargetMode="External"/><Relationship Id="rId1" Type="http://schemas.openxmlformats.org/officeDocument/2006/relationships/externalLinkPath" Target="/RSK/9.PRIIPS/2023/PRIIPs_KIDs_2023_11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RSK/9.PRIIPS/2023/PRIIPs_KIDs_2023_12.xlsx" TargetMode="External"/><Relationship Id="rId1" Type="http://schemas.openxmlformats.org/officeDocument/2006/relationships/externalLinkPath" Target="/RSK/9.PRIIPS/2023/PRIIPs_KIDs_2023_12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RSK/9.PRIIPS/2024/PRIIPs_KIDs_2024_01.xlsx" TargetMode="External"/><Relationship Id="rId1" Type="http://schemas.openxmlformats.org/officeDocument/2006/relationships/externalLinkPath" Target="/RSK/9.PRIIPS/2024/PRIIPs_KIDs_2024_01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RSK/G4M/9.PRIIPS/2024/PRIIPs_KIDs_2024_01.xlsx" TargetMode="External"/><Relationship Id="rId1" Type="http://schemas.openxmlformats.org/officeDocument/2006/relationships/externalLinkPath" Target="/RSK/G4M/9.PRIIPS/2024/PRIIPs_KIDs_2024_01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RSK/9.PRIIPS/2024/PRIIPs_KIDs_2024_02.xlsx" TargetMode="External"/><Relationship Id="rId1" Type="http://schemas.openxmlformats.org/officeDocument/2006/relationships/externalLinkPath" Target="/RSK/9.PRIIPS/2024/PRIIPs_KIDs_2024_02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RSK/G4M/9.PRIIPS/2024/PRIIPs_KIDs_2024_02.xlsx" TargetMode="External"/><Relationship Id="rId1" Type="http://schemas.openxmlformats.org/officeDocument/2006/relationships/externalLinkPath" Target="/RSK/G4M/9.PRIIPS/2024/PRIIPs_KIDs_2024_02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RSK/9.PRIIPS/2024/PRIIPs_KIDs_2024_03.xlsx" TargetMode="External"/><Relationship Id="rId1" Type="http://schemas.openxmlformats.org/officeDocument/2006/relationships/externalLinkPath" Target="/RSK/9.PRIIPS/2024/PRIIPs_KIDs_2024_03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RSK/G4M/9.PRIIPS/2024/PRIIPs_KIDs_2024_03.xlsx" TargetMode="External"/><Relationship Id="rId1" Type="http://schemas.openxmlformats.org/officeDocument/2006/relationships/externalLinkPath" Target="/RSK/G4M/9.PRIIPS/2024/PRIIPs_KIDs_2024_03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RSK/9.PRIIPS/2024/PRIIPs_KIDs_2024_04.xlsx" TargetMode="External"/><Relationship Id="rId1" Type="http://schemas.openxmlformats.org/officeDocument/2006/relationships/externalLinkPath" Target="/RSK/9.PRIIPS/2024/PRIIPs_KIDs_2024_04.xlsx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RSK/G4M/9.PRIIPS/2024/PRIIPs_KIDs_2024_04.xlsx" TargetMode="External"/><Relationship Id="rId1" Type="http://schemas.openxmlformats.org/officeDocument/2006/relationships/externalLinkPath" Target="/RSK/G4M/9.PRIIPS/2024/PRIIPs_KIDs_2024_0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RSK/9.PRIIPS/2023/PRIIPs_KIDs_2023_03.xlsx" TargetMode="External"/><Relationship Id="rId1" Type="http://schemas.openxmlformats.org/officeDocument/2006/relationships/externalLinkPath" Target="/RSK/9.PRIIPS/2023/PRIIPs_KIDs_2023_03.xlsx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RSK/9.PRIIPS/2024/PRIIPs_KIDs_2024_05.xlsx" TargetMode="External"/><Relationship Id="rId1" Type="http://schemas.openxmlformats.org/officeDocument/2006/relationships/externalLinkPath" Target="/RSK/9.PRIIPS/2024/PRIIPs_KIDs_2024_05.xlsx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RSK/G4M/9.PRIIPS/2024/PRIIPs_KIDs_2024_05.xlsx" TargetMode="External"/><Relationship Id="rId1" Type="http://schemas.openxmlformats.org/officeDocument/2006/relationships/externalLinkPath" Target="/RSK/G4M/9.PRIIPS/2024/PRIIPs_KIDs_2024_05.xlsx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RSK/9.PRIIPS/2024/PRIIPs_KIDs_2024_06.xlsm" TargetMode="External"/><Relationship Id="rId1" Type="http://schemas.openxmlformats.org/officeDocument/2006/relationships/externalLinkPath" Target="/RSK/9.PRIIPS/2024/PRIIPs_KIDs_2024_06.xlsm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RSK/G4M/9.PRIIPS/2024/PRIIPs_KIDs_2024_06.xlsm" TargetMode="External"/><Relationship Id="rId1" Type="http://schemas.openxmlformats.org/officeDocument/2006/relationships/externalLinkPath" Target="/RSK/G4M/9.PRIIPS/2024/PRIIPs_KIDs_2024_06.xlsm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RSK/9.PRIIPS/2024/PRIIPs_KIDs_2024_07.xlsm" TargetMode="External"/><Relationship Id="rId1" Type="http://schemas.openxmlformats.org/officeDocument/2006/relationships/externalLinkPath" Target="/RSK/9.PRIIPS/2024/PRIIPs_KIDs_2024_07.xlsm" TargetMode="External"/></Relationships>
</file>

<file path=xl/externalLinks/_rels/externalLink2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RSK/G4M/9.PRIIPS/2024/PRIIPs_KIDs_2024_07.xlsm" TargetMode="External"/><Relationship Id="rId1" Type="http://schemas.openxmlformats.org/officeDocument/2006/relationships/externalLinkPath" Target="/RSK/G4M/9.PRIIPS/2024/PRIIPs_KIDs_2024_07.xlsm" TargetMode="External"/></Relationships>
</file>

<file path=xl/externalLinks/_rels/externalLink2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RSK/9.PRIIPS/2024/PRIIPs_KIDs_2024_08.xlsm" TargetMode="External"/><Relationship Id="rId1" Type="http://schemas.openxmlformats.org/officeDocument/2006/relationships/externalLinkPath" Target="/RSK/9.PRIIPS/2024/PRIIPs_KIDs_2024_08.xlsm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RSK/G4M/9.PRIIPS/2024/PRIIPs_KIDs_2024_08.xlsm" TargetMode="External"/><Relationship Id="rId1" Type="http://schemas.openxmlformats.org/officeDocument/2006/relationships/externalLinkPath" Target="/RSK/G4M/9.PRIIPS/2024/PRIIPs_KIDs_2024_08.xlsm" TargetMode="External"/></Relationships>
</file>

<file path=xl/externalLinks/_rels/externalLink2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RSK/9.PRIIPS/2024/PRIIPs_KIDs_2024_09.xlsm" TargetMode="External"/><Relationship Id="rId1" Type="http://schemas.openxmlformats.org/officeDocument/2006/relationships/externalLinkPath" Target="/RSK/9.PRIIPS/2024/PRIIPs_KIDs_2024_09.xlsm" TargetMode="External"/></Relationships>
</file>

<file path=xl/externalLinks/_rels/externalLink2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RSK/G4M/9.PRIIPS/2024/PRIIPs_KIDs_2024_09.xlsm" TargetMode="External"/><Relationship Id="rId1" Type="http://schemas.openxmlformats.org/officeDocument/2006/relationships/externalLinkPath" Target="/RSK/G4M/9.PRIIPS/2024/PRIIPs_KIDs_2024_09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RSK/9.PRIIPS/2023/PRIIPs_KIDs_2023_04.xlsx" TargetMode="External"/><Relationship Id="rId1" Type="http://schemas.openxmlformats.org/officeDocument/2006/relationships/externalLinkPath" Target="/RSK/9.PRIIPS/2023/PRIIPs_KIDs_2023_04.xlsx" TargetMode="External"/></Relationships>
</file>

<file path=xl/externalLinks/_rels/externalLink3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RSK/9.PRIIPS/2024/PRIIPs_KIDs_2024_10.xlsm" TargetMode="External"/><Relationship Id="rId1" Type="http://schemas.openxmlformats.org/officeDocument/2006/relationships/externalLinkPath" Target="/RSK/9.PRIIPS/2024/PRIIPs_KIDs_2024_10.xlsm" TargetMode="External"/></Relationships>
</file>

<file path=xl/externalLinks/_rels/externalLink3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RSK/G4M/9.PRIIPS/2024/PRIIPs_KIDs_2024_10.xlsm" TargetMode="External"/><Relationship Id="rId1" Type="http://schemas.openxmlformats.org/officeDocument/2006/relationships/externalLinkPath" Target="/RSK/G4M/9.PRIIPS/2024/PRIIPs_KIDs_2024_10.xlsm" TargetMode="External"/></Relationships>
</file>

<file path=xl/externalLinks/_rels/externalLink3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RSK/9.PRIIPS/2024/PRIIPs_KIDs_2024_11.xlsm" TargetMode="External"/><Relationship Id="rId1" Type="http://schemas.openxmlformats.org/officeDocument/2006/relationships/externalLinkPath" Target="/RSK/9.PRIIPS/2024/PRIIPs_KIDs_2024_11.xlsm" TargetMode="External"/></Relationships>
</file>

<file path=xl/externalLinks/_rels/externalLink3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RSK/G4M/9.PRIIPS/2024/PRIIPs_KIDs_2024_11.xlsm" TargetMode="External"/><Relationship Id="rId1" Type="http://schemas.openxmlformats.org/officeDocument/2006/relationships/externalLinkPath" Target="/RSK/G4M/9.PRIIPS/2024/PRIIPs_KIDs_2024_11.xlsm" TargetMode="External"/></Relationships>
</file>

<file path=xl/externalLinks/_rels/externalLink3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RSK/9.PRIIPS/2024/PRIIPs_KIDs_2024_12.xlsm" TargetMode="External"/><Relationship Id="rId2" Type="http://schemas.openxmlformats.org/officeDocument/2006/relationships/externalLinkPath" Target="file:///D:\RSK\9.PRIIPS\2024\PRIIPs_KIDs_2024_12.xlsm" TargetMode="External"/><Relationship Id="rId1" Type="http://schemas.openxmlformats.org/officeDocument/2006/relationships/externalLinkPath" Target="/RSK/9.PRIIPS/2024/PRIIPs_KIDs_2024_12.xlsm" TargetMode="External"/></Relationships>
</file>

<file path=xl/externalLinks/_rels/externalLink3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RSK/G4M/9.PRIIPS/2024/PRIIPs_KIDs_2024_12.xlsm" TargetMode="External"/><Relationship Id="rId1" Type="http://schemas.openxmlformats.org/officeDocument/2006/relationships/externalLinkPath" Target="/RSK/G4M/9.PRIIPS/2024/PRIIPs_KIDs_2024_12.xlsm" TargetMode="External"/></Relationships>
</file>

<file path=xl/externalLinks/_rels/externalLink3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RSK/9.PRIIPS/2025/PRIIPs_KIDs_2025_01.xlsm" TargetMode="External"/><Relationship Id="rId1" Type="http://schemas.openxmlformats.org/officeDocument/2006/relationships/externalLinkPath" Target="/RSK/9.PRIIPS/2025/PRIIPs_KIDs_2025_01.xlsm" TargetMode="External"/></Relationships>
</file>

<file path=xl/externalLinks/_rels/externalLink3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RSK/G4M/9.PRIIPS/2025/PRIIPs_KIDs_2025_01.xlsm" TargetMode="External"/><Relationship Id="rId2" Type="http://schemas.openxmlformats.org/officeDocument/2006/relationships/externalLinkPath" Target="file:///D:\RSK\G4M\9.PRIIPS\2025\PRIIPs_KIDs_2025_01.xlsm" TargetMode="External"/><Relationship Id="rId1" Type="http://schemas.openxmlformats.org/officeDocument/2006/relationships/externalLinkPath" Target="/RSK/G4M/9.PRIIPS/2025/PRIIPs_KIDs_2025_01.xlsm" TargetMode="External"/></Relationships>
</file>

<file path=xl/externalLinks/_rels/externalLink3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RSK/9.PRIIPS/2025/PRIIPs_KIDs_2025_02.xlsm" TargetMode="External"/><Relationship Id="rId1" Type="http://schemas.openxmlformats.org/officeDocument/2006/relationships/externalLinkPath" Target="/RSK/9.PRIIPS/2025/PRIIPs_KIDs_2025_02.xlsm" TargetMode="External"/></Relationships>
</file>

<file path=xl/externalLinks/_rels/externalLink39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RSK/G4M/9.PRIIPS/2025/PRIIPs_KIDs_2025_02.xlsm" TargetMode="External"/><Relationship Id="rId2" Type="http://schemas.openxmlformats.org/officeDocument/2006/relationships/externalLinkPath" Target="file:///D:\RSK\G4M\9.PRIIPS\2025\PRIIPs_KIDs_2025_02.xlsm" TargetMode="External"/><Relationship Id="rId1" Type="http://schemas.openxmlformats.org/officeDocument/2006/relationships/externalLinkPath" Target="/RSK/G4M/9.PRIIPS/2025/PRIIPs_KIDs_2025_02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RSK/9.PRIIPS/2023/PRIIPs_KIDs_2023_05.xlsx" TargetMode="External"/><Relationship Id="rId1" Type="http://schemas.openxmlformats.org/officeDocument/2006/relationships/externalLinkPath" Target="/RSK/9.PRIIPS/2023/PRIIPs_KIDs_2023_05.xlsx" TargetMode="External"/></Relationships>
</file>

<file path=xl/externalLinks/_rels/externalLink4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RSK/9.PRIIPS/2025/PRIIPs_KIDs_2025_03.xlsm" TargetMode="External"/><Relationship Id="rId1" Type="http://schemas.openxmlformats.org/officeDocument/2006/relationships/externalLinkPath" Target="/RSK/9.PRIIPS/2025/PRIIPs_KIDs_2025_03.xlsm" TargetMode="External"/></Relationships>
</file>

<file path=xl/externalLinks/_rels/externalLink4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RSK/G4M/9.PRIIPS/2025/PRIIPs_KIDs_2025_03.xlsm" TargetMode="External"/><Relationship Id="rId2" Type="http://schemas.openxmlformats.org/officeDocument/2006/relationships/externalLinkPath" Target="file:///D:\RSK\G4M\9.PRIIPS\2025\PRIIPs_KIDs_2025_03.xlsm" TargetMode="External"/><Relationship Id="rId1" Type="http://schemas.openxmlformats.org/officeDocument/2006/relationships/externalLinkPath" Target="/RSK/G4M/9.PRIIPS/2025/PRIIPs_KIDs_2025_03.xlsm" TargetMode="External"/></Relationships>
</file>

<file path=xl/externalLinks/_rels/externalLink4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RSK/9.PRIIPS/2025/PRIIPs_KIDs_2025_04.xlsm" TargetMode="External"/><Relationship Id="rId1" Type="http://schemas.openxmlformats.org/officeDocument/2006/relationships/externalLinkPath" Target="/RSK/9.PRIIPS/2025/PRIIPs_KIDs_2025_04.xlsm" TargetMode="External"/></Relationships>
</file>

<file path=xl/externalLinks/_rels/externalLink4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RSK/G4M/9.PRIIPS/2025/PRIIPs_KIDs_2025_04.xlsm" TargetMode="External"/><Relationship Id="rId2" Type="http://schemas.openxmlformats.org/officeDocument/2006/relationships/externalLinkPath" Target="file:///D:\RSK\G4M\9.PRIIPS\2025\PRIIPs_KIDs_2025_04.xlsm" TargetMode="External"/><Relationship Id="rId1" Type="http://schemas.openxmlformats.org/officeDocument/2006/relationships/externalLinkPath" Target="/RSK/G4M/9.PRIIPS/2025/PRIIPs_KIDs_2025_04.xlsm" TargetMode="External"/></Relationships>
</file>

<file path=xl/externalLinks/_rels/externalLink4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RSK/9.PRIIPS/2025/PRIIPs_KIDs_2025_05.xlsm" TargetMode="External"/><Relationship Id="rId1" Type="http://schemas.openxmlformats.org/officeDocument/2006/relationships/externalLinkPath" Target="/RSK/9.PRIIPS/2025/PRIIPs_KIDs_2025_05.xlsm" TargetMode="External"/></Relationships>
</file>

<file path=xl/externalLinks/_rels/externalLink4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RSK/9.PRIIPS/2025/PRIIPs_KIDs_2025_06.xlsm" TargetMode="External"/><Relationship Id="rId2" Type="http://schemas.openxmlformats.org/officeDocument/2006/relationships/externalLinkPath" Target="file:///D:\RSK\9.PRIIPS\2025\PRIIPs_KIDs_2025_06.xlsm" TargetMode="External"/><Relationship Id="rId1" Type="http://schemas.openxmlformats.org/officeDocument/2006/relationships/externalLinkPath" Target="/RSK/9.PRIIPS/2025/PRIIPs_KIDs_2025_06.xlsm" TargetMode="External"/></Relationships>
</file>

<file path=xl/externalLinks/_rels/externalLink4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RSK/9.PRIIPS/2025/PRIIPs_KIDs_2025_07.xlsm" TargetMode="External"/><Relationship Id="rId2" Type="http://schemas.openxmlformats.org/officeDocument/2006/relationships/externalLinkPath" Target="file:///D:\RSK\G4M\9.PRIIPS\2025\PRIIPs_KIDs_2025_07.xlsm" TargetMode="External"/><Relationship Id="rId1" Type="http://schemas.openxmlformats.org/officeDocument/2006/relationships/externalLinkPath" Target="/RSK/9.PRIIPS/2025/PRIIPs_KIDs_2025_07.xlsm" TargetMode="External"/></Relationships>
</file>

<file path=xl/externalLinks/_rels/externalLink4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RSK/9.PRIIPS/2025/PRIIPs_KIDs_2025_08.xlsm" TargetMode="External"/><Relationship Id="rId2" Type="http://schemas.openxmlformats.org/officeDocument/2006/relationships/externalLinkPath" Target="file:///D:\RSK\9.PRIIPS\2025\PRIIPs_KIDs_2025_08.xlsm" TargetMode="External"/><Relationship Id="rId1" Type="http://schemas.openxmlformats.org/officeDocument/2006/relationships/externalLinkPath" Target="/RSK/9.PRIIPS/2025/PRIIPs_KIDs_2025_08.xlsm" TargetMode="External"/></Relationships>
</file>

<file path=xl/externalLinks/_rels/externalLink4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RSK/9.PRIIPS/2025/PRIIPs_KIDs_2025_09.xlsm" TargetMode="External"/><Relationship Id="rId2" Type="http://schemas.openxmlformats.org/officeDocument/2006/relationships/externalLinkPath" Target="file:///D:\RSK\9.PRIIPS\2025\PRIIPs_KIDs_2025_09.xlsm" TargetMode="External"/><Relationship Id="rId1" Type="http://schemas.openxmlformats.org/officeDocument/2006/relationships/externalLinkPath" Target="/RSK/9.PRIIPS/2025/PRIIPs_KIDs_2025_09.xlsm" TargetMode="External"/></Relationships>
</file>

<file path=xl/externalLinks/_rels/externalLink49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RSK/9.PRIIPS/2025/PRIIPs_KIDs_2025_10.xlsm" TargetMode="External"/><Relationship Id="rId2" Type="http://schemas.openxmlformats.org/officeDocument/2006/relationships/externalLinkPath" Target="file:///D:\RSK\9.PRIIPS\2025\PRIIPs_KIDs_2025_10.xlsm" TargetMode="External"/><Relationship Id="rId1" Type="http://schemas.openxmlformats.org/officeDocument/2006/relationships/externalLinkPath" Target="/RSK/9.PRIIPS/2025/PRIIPs_KIDs_2025_10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RSK/9.PRIIPS/2023/PRIIPs_KIDs_2023_06.xlsx" TargetMode="External"/><Relationship Id="rId1" Type="http://schemas.openxmlformats.org/officeDocument/2006/relationships/externalLinkPath" Target="/RSK/9.PRIIPS/2023/PRIIPs_KIDs_2023_06.xlsx" TargetMode="External"/></Relationships>
</file>

<file path=xl/externalLinks/_rels/externalLink50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RSK/9.PRIIPS/2025/PRIIPs_KIDs_2025_11.xlsm" TargetMode="External"/><Relationship Id="rId2" Type="http://schemas.openxmlformats.org/officeDocument/2006/relationships/externalLinkPath" Target="file:///D:\RSK\9.PRIIPS\2025\PRIIPs_KIDs_2025_11.xlsm" TargetMode="External"/><Relationship Id="rId1" Type="http://schemas.openxmlformats.org/officeDocument/2006/relationships/externalLinkPath" Target="/RSK/9.PRIIPS/2025/PRIIPs_KIDs_2025_11.xlsm" TargetMode="External"/></Relationships>
</file>

<file path=xl/externalLinks/_rels/externalLink5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RSK/9.PRIIPS/2025/PRIIPs_KIDs_2025_12.xlsm" TargetMode="External"/><Relationship Id="rId1" Type="http://schemas.openxmlformats.org/officeDocument/2006/relationships/externalLinkPath" Target="/RSK/9.PRIIPS/2025/PRIIPs_KIDs_2025_12.xlsm" TargetMode="External"/></Relationships>
</file>

<file path=xl/externalLinks/_rels/externalLink5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RSK/9.PRIIPS/2026/PRIIPs_KIDs_2026_01.xlsm" TargetMode="External"/><Relationship Id="rId1" Type="http://schemas.openxmlformats.org/officeDocument/2006/relationships/externalLinkPath" Target="/RSK/9.PRIIPS/2026/PRIIPs_KIDs_2026_01.xlsm" TargetMode="External"/></Relationships>
</file>

<file path=xl/externalLinks/_rels/externalLink5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RSK/9.PRIIPS/2026/PRIIPs_KIDs_2026_02.xlsm" TargetMode="External"/><Relationship Id="rId1" Type="http://schemas.openxmlformats.org/officeDocument/2006/relationships/externalLinkPath" Target="/RSK/9.PRIIPS/2026/PRIIPs_KIDs_2026_02.xlsm" TargetMode="External"/></Relationships>
</file>

<file path=xl/externalLinks/_rels/externalLink5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RSK/9.PRIIPS/2026/PRIIPs_KIDs_2026_03.xlsm" TargetMode="External"/><Relationship Id="rId1" Type="http://schemas.openxmlformats.org/officeDocument/2006/relationships/externalLinkPath" Target="/RSK/9.PRIIPS/2026/PRIIPs_KIDs_2026_03.xlsm" TargetMode="External"/></Relationships>
</file>

<file path=xl/externalLinks/_rels/externalLink5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RSK/9.PRIIPS/2026/PRIIPs_KIDs_2026_04.xlsm" TargetMode="External"/><Relationship Id="rId2" Type="http://schemas.openxmlformats.org/officeDocument/2006/relationships/externalLinkPath" Target="file:///D:\RSK\9.PRIIPS\2026\PRIIPs_KIDs_2026_04.xlsm" TargetMode="External"/><Relationship Id="rId1" Type="http://schemas.openxmlformats.org/officeDocument/2006/relationships/externalLinkPath" Target="/RSK/9.PRIIPS/2026/PRIIPs_KIDs_2026_04.xlsm" TargetMode="External"/></Relationships>
</file>

<file path=xl/externalLinks/_rels/externalLink56.xml.rels><?xml version="1.0" encoding="UTF-8" standalone="yes"?>
<Relationships xmlns="http://schemas.openxmlformats.org/package/2006/relationships"><Relationship Id="rId3" Type="http://schemas.openxmlformats.org/officeDocument/2006/relationships/externalLinkPath" Target="../2026/PRIIPs_KIDs_2026_06.xlsm" TargetMode="External"/><Relationship Id="rId2" Type="http://schemas.openxmlformats.org/officeDocument/2006/relationships/externalLinkPath" Target="https://saiatlasassetmanagement.sharepoint.com/sites/RISC/Documente%20partajate/Garofita%20Mocioiu/9.PRIIPS/2026/PRIIPs_KIDs_2026_06.xlsm" TargetMode="External"/><Relationship Id="rId1" Type="http://schemas.openxmlformats.org/officeDocument/2006/relationships/externalLinkPath" Target="/sites/RISC/Documente%20partajate/Garofita%20Mocioiu/9.PRIIPS/2026/PRIIPs_KIDs_2026_06.xlsm" TargetMode="External"/></Relationships>
</file>

<file path=xl/externalLinks/_rels/externalLink57.xml.rels><?xml version="1.0" encoding="UTF-8" standalone="yes"?>
<Relationships xmlns="http://schemas.openxmlformats.org/package/2006/relationships"><Relationship Id="rId2" Type="http://schemas.openxmlformats.org/officeDocument/2006/relationships/externalLinkPath" Target="../2026/PRIIPs_KIDs_2026_05.xlsm" TargetMode="External"/><Relationship Id="rId1" Type="http://schemas.openxmlformats.org/officeDocument/2006/relationships/externalLinkPath" Target="/sites/RISC/Documente%20partajate/Garofita%20Mocioiu/9.PRIIPS/2026/PRIIPs_KIDs_2026_05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RSK/9.PRIIPS/2023/PRIIPs_KIDs_2023_07.xlsx" TargetMode="External"/><Relationship Id="rId1" Type="http://schemas.openxmlformats.org/officeDocument/2006/relationships/externalLinkPath" Target="/RSK/9.PRIIPS/2023/PRIIPs_KIDs_2023_07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RSK/9.PRIIPS/2023/PRIIPs_KIDs_2023_08.xlsx" TargetMode="External"/><Relationship Id="rId1" Type="http://schemas.openxmlformats.org/officeDocument/2006/relationships/externalLinkPath" Target="/RSK/9.PRIIPS/2023/PRIIPs_KIDs_2023_08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RSK/9.PRIIPS/2023/PRIIPs_KIDs_2023_09.xlsx" TargetMode="External"/><Relationship Id="rId1" Type="http://schemas.openxmlformats.org/officeDocument/2006/relationships/externalLinkPath" Target="/RSK/9.PRIIPS/2023/PRIIPs_KIDs_2023_09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RSK/9.PRIIPS/2023/PRIIPs_KIDs_2023_10.xlsx" TargetMode="External"/><Relationship Id="rId1" Type="http://schemas.openxmlformats.org/officeDocument/2006/relationships/externalLinkPath" Target="/RSK/9.PRIIPS/2023/PRIIPs_KIDs_2023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L1">
            <v>44985</v>
          </cell>
        </row>
        <row r="2">
          <cell r="CA2">
            <v>7698.1799719360233</v>
          </cell>
          <cell r="CB2">
            <v>5943.2483843827595</v>
          </cell>
        </row>
        <row r="3">
          <cell r="CA3">
            <v>-0.23018200280639767</v>
          </cell>
          <cell r="CB3">
            <v>-0.22907533543265335</v>
          </cell>
        </row>
        <row r="4">
          <cell r="CA4">
            <v>7388.2911073349005</v>
          </cell>
          <cell r="CB4">
            <v>7368.7153638991495</v>
          </cell>
          <cell r="CD4">
            <v>44413</v>
          </cell>
          <cell r="CE4">
            <v>44777</v>
          </cell>
        </row>
        <row r="5">
          <cell r="CA5">
            <v>-0.26117088926650989</v>
          </cell>
          <cell r="CB5">
            <v>-0.14158778177968889</v>
          </cell>
          <cell r="CD5">
            <v>44201</v>
          </cell>
          <cell r="CE5">
            <v>44931</v>
          </cell>
        </row>
        <row r="6">
          <cell r="CA6">
            <v>10231.721665736277</v>
          </cell>
          <cell r="CB6">
            <v>10499.311783376412</v>
          </cell>
          <cell r="CD6">
            <v>42446</v>
          </cell>
          <cell r="CE6">
            <v>42814</v>
          </cell>
        </row>
        <row r="7">
          <cell r="CA7">
            <v>2.3172166573627667E-2</v>
          </cell>
          <cell r="CB7">
            <v>2.4661494513013027E-2</v>
          </cell>
          <cell r="CD7">
            <v>43251</v>
          </cell>
          <cell r="CE7">
            <v>43997</v>
          </cell>
        </row>
        <row r="8">
          <cell r="CA8">
            <v>11368.37778639739</v>
          </cell>
          <cell r="CB8">
            <v>11453.456203282954</v>
          </cell>
          <cell r="CD8">
            <v>43514</v>
          </cell>
          <cell r="CE8">
            <v>43882</v>
          </cell>
        </row>
        <row r="9">
          <cell r="CA9">
            <v>0.13683777863973901</v>
          </cell>
          <cell r="CB9">
            <v>7.0208213539914688E-2</v>
          </cell>
          <cell r="CD9">
            <v>43143</v>
          </cell>
          <cell r="CE9">
            <v>43885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K_AGRI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L1">
            <v>45259</v>
          </cell>
        </row>
        <row r="2">
          <cell r="CA2">
            <v>8576.4013344108989</v>
          </cell>
          <cell r="CB2">
            <v>5948.2629030474891</v>
          </cell>
        </row>
        <row r="3">
          <cell r="CA3">
            <v>-0.14235986655891009</v>
          </cell>
          <cell r="CB3">
            <v>-0.2287501764637162</v>
          </cell>
        </row>
        <row r="4">
          <cell r="CA4">
            <v>7364.6103322980616</v>
          </cell>
          <cell r="CB4">
            <v>7345.0653192389727</v>
          </cell>
          <cell r="CD4">
            <v>44413</v>
          </cell>
          <cell r="CE4">
            <v>44771</v>
          </cell>
        </row>
        <row r="5">
          <cell r="CA5">
            <v>-0.26353896677019389</v>
          </cell>
          <cell r="CB5">
            <v>-0.14296643477405313</v>
          </cell>
          <cell r="CD5">
            <v>44200</v>
          </cell>
          <cell r="CE5">
            <v>44924</v>
          </cell>
        </row>
        <row r="6">
          <cell r="CA6">
            <v>10173.168936129638</v>
          </cell>
          <cell r="CB6">
            <v>10331.545818977069</v>
          </cell>
          <cell r="CD6">
            <v>42405</v>
          </cell>
          <cell r="CE6">
            <v>42767</v>
          </cell>
        </row>
        <row r="7">
          <cell r="CA7">
            <v>1.7316893612963829E-2</v>
          </cell>
          <cell r="CB7">
            <v>1.6442119305229763E-2</v>
          </cell>
          <cell r="CD7">
            <v>43168</v>
          </cell>
          <cell r="CE7">
            <v>43906</v>
          </cell>
        </row>
        <row r="8">
          <cell r="CA8">
            <v>11394.398400720296</v>
          </cell>
          <cell r="CB8">
            <v>11507.690031475924</v>
          </cell>
          <cell r="CD8">
            <v>43518</v>
          </cell>
          <cell r="CE8">
            <v>43882</v>
          </cell>
        </row>
        <row r="9">
          <cell r="CA9">
            <v>0.13943984007202959</v>
          </cell>
          <cell r="CB9">
            <v>7.273901912235492E-2</v>
          </cell>
          <cell r="CD9">
            <v>43146</v>
          </cell>
          <cell r="CE9">
            <v>43882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K_AGRI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CA2">
            <v>8577.5521317717175</v>
          </cell>
          <cell r="CB2">
            <v>5948.8406474309922</v>
          </cell>
        </row>
        <row r="3">
          <cell r="CA3">
            <v>-0.14224478682282826</v>
          </cell>
          <cell r="CB3">
            <v>-0.22871272229920769</v>
          </cell>
        </row>
        <row r="4">
          <cell r="CA4">
            <v>7365.9650311699279</v>
          </cell>
          <cell r="CB4">
            <v>7343.2169616393921</v>
          </cell>
          <cell r="CD4">
            <v>44413</v>
          </cell>
          <cell r="CE4">
            <v>44770</v>
          </cell>
        </row>
        <row r="5">
          <cell r="CA5">
            <v>-0.26340349688300718</v>
          </cell>
          <cell r="CB5">
            <v>-0.14307427616861734</v>
          </cell>
          <cell r="CD5">
            <v>44201</v>
          </cell>
          <cell r="CE5">
            <v>44923</v>
          </cell>
        </row>
        <row r="6">
          <cell r="CA6">
            <v>10173.712909268994</v>
          </cell>
          <cell r="CB6">
            <v>10318.720513088059</v>
          </cell>
          <cell r="CD6">
            <v>43206</v>
          </cell>
          <cell r="CE6">
            <v>43567</v>
          </cell>
        </row>
        <row r="7">
          <cell r="CA7">
            <v>1.7371290926899409E-2</v>
          </cell>
          <cell r="CB7">
            <v>1.5811031299033385E-2</v>
          </cell>
          <cell r="CD7">
            <v>42087</v>
          </cell>
          <cell r="CE7">
            <v>42810</v>
          </cell>
        </row>
        <row r="8">
          <cell r="CA8">
            <v>11395.901657780083</v>
          </cell>
          <cell r="CB8">
            <v>11514.152818033168</v>
          </cell>
          <cell r="CD8">
            <v>43521</v>
          </cell>
          <cell r="CE8">
            <v>43882</v>
          </cell>
        </row>
        <row r="9">
          <cell r="CA9">
            <v>0.13959016577800828</v>
          </cell>
          <cell r="CB9">
            <v>7.3040205119694779E-2</v>
          </cell>
          <cell r="CD9">
            <v>43146</v>
          </cell>
          <cell r="CE9">
            <v>43880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"/>
      <sheetName val="Prezentare"/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K_AGRI"/>
      <sheetName val="MRM"/>
      <sheetName val="Sheet1"/>
      <sheetName val="AG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A2">
            <v>8689.8266440277675</v>
          </cell>
          <cell r="CB2">
            <v>5952.0735214132847</v>
          </cell>
        </row>
        <row r="3">
          <cell r="CA3">
            <v>-0.13101733559722328</v>
          </cell>
          <cell r="CB3">
            <v>-0.22850317425064637</v>
          </cell>
        </row>
        <row r="4">
          <cell r="CA4">
            <v>7370.7090272176702</v>
          </cell>
          <cell r="CB4">
            <v>7351.5325730053337</v>
          </cell>
        </row>
        <row r="5">
          <cell r="CA5">
            <v>-0.26292909727823305</v>
          </cell>
          <cell r="CB5">
            <v>-0.1425892132119323</v>
          </cell>
        </row>
        <row r="6">
          <cell r="CA6">
            <v>10171.902988530332</v>
          </cell>
          <cell r="CB6">
            <v>10224.482415735434</v>
          </cell>
        </row>
        <row r="7">
          <cell r="CA7">
            <v>1.7190298853033172E-2</v>
          </cell>
          <cell r="CB7">
            <v>1.116182758920603E-2</v>
          </cell>
        </row>
        <row r="8">
          <cell r="CA8">
            <v>11384.66002785765</v>
          </cell>
          <cell r="CB8">
            <v>11488.594291574822</v>
          </cell>
        </row>
        <row r="9">
          <cell r="CA9">
            <v>0.1384660027857649</v>
          </cell>
          <cell r="CB9">
            <v>7.1848603655144228E-2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"/>
      <sheetName val="Prezentare"/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K_AGRI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4">
          <cell r="CD4">
            <v>44412</v>
          </cell>
          <cell r="CE4">
            <v>44771</v>
          </cell>
        </row>
        <row r="5">
          <cell r="CD5">
            <v>44201</v>
          </cell>
          <cell r="CE5">
            <v>44922</v>
          </cell>
        </row>
        <row r="6">
          <cell r="CD6">
            <v>44097</v>
          </cell>
          <cell r="CE6">
            <v>44460</v>
          </cell>
        </row>
        <row r="7">
          <cell r="CD7">
            <v>42460</v>
          </cell>
          <cell r="CE7">
            <v>43189</v>
          </cell>
        </row>
        <row r="8">
          <cell r="CD8">
            <v>43518</v>
          </cell>
          <cell r="CE8">
            <v>43885</v>
          </cell>
        </row>
        <row r="9">
          <cell r="CD9">
            <v>43147</v>
          </cell>
          <cell r="CE9">
            <v>43880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"/>
      <sheetName val="Prezentare"/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K_AGRI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A2">
            <v>8689.8266440277675</v>
          </cell>
          <cell r="CB2">
            <v>5952.0735214132847</v>
          </cell>
        </row>
        <row r="3">
          <cell r="CA3">
            <v>-0.13101733559722328</v>
          </cell>
          <cell r="CB3">
            <v>-0.22850317425064637</v>
          </cell>
        </row>
        <row r="4">
          <cell r="CA4">
            <v>7370.7090272176702</v>
          </cell>
          <cell r="CB4">
            <v>7351.5325730053337</v>
          </cell>
        </row>
        <row r="5">
          <cell r="CA5">
            <v>-0.26292909727823305</v>
          </cell>
          <cell r="CB5">
            <v>-0.1425892132119323</v>
          </cell>
        </row>
        <row r="6">
          <cell r="CA6">
            <v>10171.902988530332</v>
          </cell>
          <cell r="CB6">
            <v>10224.482415735434</v>
          </cell>
        </row>
        <row r="7">
          <cell r="CA7">
            <v>1.7190298853033172E-2</v>
          </cell>
          <cell r="CB7">
            <v>1.116182758920603E-2</v>
          </cell>
        </row>
        <row r="8">
          <cell r="CA8">
            <v>11384.66002785765</v>
          </cell>
          <cell r="CB8">
            <v>11488.594291574822</v>
          </cell>
        </row>
        <row r="9">
          <cell r="CA9">
            <v>0.1384660027857649</v>
          </cell>
          <cell r="CB9">
            <v>7.1848603655144228E-2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"/>
      <sheetName val="Prezentare"/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K_AGRI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4">
          <cell r="CD4">
            <v>44412</v>
          </cell>
          <cell r="CE4">
            <v>44771</v>
          </cell>
        </row>
        <row r="5">
          <cell r="CD5">
            <v>44201</v>
          </cell>
          <cell r="CE5">
            <v>44922</v>
          </cell>
        </row>
        <row r="6">
          <cell r="CD6">
            <v>44097</v>
          </cell>
          <cell r="CE6">
            <v>44460</v>
          </cell>
        </row>
        <row r="7">
          <cell r="CD7">
            <v>42460</v>
          </cell>
          <cell r="CE7">
            <v>43189</v>
          </cell>
        </row>
        <row r="8">
          <cell r="CD8">
            <v>43518</v>
          </cell>
          <cell r="CE8">
            <v>43885</v>
          </cell>
        </row>
        <row r="9">
          <cell r="CD9">
            <v>43147</v>
          </cell>
          <cell r="CE9">
            <v>43880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"/>
      <sheetName val="Prezentare"/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K_AGRI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A2">
            <v>8689.8266440277675</v>
          </cell>
          <cell r="CB2">
            <v>5952.0735214132847</v>
          </cell>
        </row>
        <row r="3">
          <cell r="CA3">
            <v>-0.13101733559722328</v>
          </cell>
          <cell r="CB3">
            <v>-0.22850317425064637</v>
          </cell>
        </row>
        <row r="4">
          <cell r="CA4">
            <v>7370.7090272176702</v>
          </cell>
          <cell r="CB4">
            <v>7351.5325730053337</v>
          </cell>
        </row>
        <row r="5">
          <cell r="CA5">
            <v>-0.26292909727823305</v>
          </cell>
          <cell r="CB5">
            <v>-0.1425892132119323</v>
          </cell>
        </row>
        <row r="6">
          <cell r="CA6">
            <v>10171.902988530332</v>
          </cell>
          <cell r="CB6">
            <v>10224.482415735434</v>
          </cell>
        </row>
        <row r="7">
          <cell r="CA7">
            <v>1.7190298853033172E-2</v>
          </cell>
          <cell r="CB7">
            <v>1.116182758920603E-2</v>
          </cell>
        </row>
        <row r="8">
          <cell r="CA8">
            <v>11384.66002785765</v>
          </cell>
          <cell r="CB8">
            <v>11488.594291574822</v>
          </cell>
        </row>
        <row r="9">
          <cell r="CA9">
            <v>0.1384660027857649</v>
          </cell>
          <cell r="CB9">
            <v>7.1848603655144228E-2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"/>
      <sheetName val="Prezentare"/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K_AGRI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4">
          <cell r="CD4">
            <v>44412</v>
          </cell>
          <cell r="CE4">
            <v>44771</v>
          </cell>
        </row>
        <row r="5">
          <cell r="CD5">
            <v>44201</v>
          </cell>
          <cell r="CE5">
            <v>44922</v>
          </cell>
        </row>
        <row r="6">
          <cell r="CD6">
            <v>44097</v>
          </cell>
          <cell r="CE6">
            <v>44460</v>
          </cell>
        </row>
        <row r="7">
          <cell r="CD7">
            <v>42460</v>
          </cell>
          <cell r="CE7">
            <v>43189</v>
          </cell>
        </row>
        <row r="8">
          <cell r="CD8">
            <v>43518</v>
          </cell>
          <cell r="CE8">
            <v>43885</v>
          </cell>
        </row>
        <row r="9">
          <cell r="CD9">
            <v>43147</v>
          </cell>
          <cell r="CE9">
            <v>43880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"/>
      <sheetName val="Prezentare"/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K_AGRI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A2">
            <v>8689.8266440277675</v>
          </cell>
          <cell r="CB2">
            <v>5952.0735214132847</v>
          </cell>
        </row>
        <row r="3">
          <cell r="CA3">
            <v>-0.13101733559722328</v>
          </cell>
          <cell r="CB3">
            <v>-0.22850317425064637</v>
          </cell>
        </row>
        <row r="4">
          <cell r="CA4">
            <v>7370.7090272176702</v>
          </cell>
          <cell r="CB4">
            <v>7351.5325730053337</v>
          </cell>
        </row>
        <row r="5">
          <cell r="CA5">
            <v>-0.26292909727823305</v>
          </cell>
          <cell r="CB5">
            <v>-0.1425892132119323</v>
          </cell>
        </row>
        <row r="6">
          <cell r="CA6">
            <v>10171.902988530332</v>
          </cell>
          <cell r="CB6">
            <v>10224.482415735434</v>
          </cell>
        </row>
        <row r="7">
          <cell r="CA7">
            <v>1.7190298853033172E-2</v>
          </cell>
          <cell r="CB7">
            <v>1.116182758920603E-2</v>
          </cell>
        </row>
        <row r="8">
          <cell r="CA8">
            <v>11384.66002785765</v>
          </cell>
          <cell r="CB8">
            <v>11488.594291574822</v>
          </cell>
        </row>
        <row r="9">
          <cell r="CA9">
            <v>0.1384660027857649</v>
          </cell>
          <cell r="CB9">
            <v>7.1848603655144228E-2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"/>
      <sheetName val="Prezentare"/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K_AGRI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4">
          <cell r="CD4">
            <v>44412</v>
          </cell>
          <cell r="CE4">
            <v>44771</v>
          </cell>
        </row>
        <row r="5">
          <cell r="CD5">
            <v>44201</v>
          </cell>
          <cell r="CE5">
            <v>44922</v>
          </cell>
        </row>
        <row r="6">
          <cell r="CD6">
            <v>44097</v>
          </cell>
          <cell r="CE6">
            <v>44460</v>
          </cell>
        </row>
        <row r="7">
          <cell r="CD7">
            <v>42460</v>
          </cell>
          <cell r="CE7">
            <v>43189</v>
          </cell>
        </row>
        <row r="8">
          <cell r="CD8">
            <v>43518</v>
          </cell>
          <cell r="CE8">
            <v>43885</v>
          </cell>
        </row>
        <row r="9">
          <cell r="CD9">
            <v>43147</v>
          </cell>
          <cell r="CE9">
            <v>43880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L1">
            <v>45016</v>
          </cell>
        </row>
        <row r="2">
          <cell r="CA2">
            <v>7688.1728656563864</v>
          </cell>
          <cell r="CB2">
            <v>5942.3994470527014</v>
          </cell>
        </row>
        <row r="3">
          <cell r="CA3">
            <v>-0.23118271343436136</v>
          </cell>
          <cell r="CB3">
            <v>-0.22913039708049843</v>
          </cell>
        </row>
        <row r="4">
          <cell r="CA4">
            <v>7388.2911073349005</v>
          </cell>
          <cell r="CB4">
            <v>7368.7153638991495</v>
          </cell>
          <cell r="CD4">
            <v>44413</v>
          </cell>
          <cell r="CE4">
            <v>44777</v>
          </cell>
        </row>
        <row r="5">
          <cell r="CA5">
            <v>-0.26117088926650989</v>
          </cell>
          <cell r="CB5">
            <v>-0.14158778177968889</v>
          </cell>
          <cell r="CD5">
            <v>44201</v>
          </cell>
          <cell r="CE5">
            <v>44931</v>
          </cell>
        </row>
        <row r="6">
          <cell r="CA6">
            <v>10219.037844462748</v>
          </cell>
          <cell r="CB6">
            <v>10484.104167155738</v>
          </cell>
          <cell r="CD6">
            <v>43187</v>
          </cell>
          <cell r="CE6">
            <v>43559</v>
          </cell>
        </row>
        <row r="7">
          <cell r="CA7">
            <v>2.1903784446274763E-2</v>
          </cell>
          <cell r="CB7">
            <v>2.3919145594794244E-2</v>
          </cell>
          <cell r="CD7">
            <v>43635</v>
          </cell>
          <cell r="CE7">
            <v>44375</v>
          </cell>
        </row>
        <row r="8">
          <cell r="CA8">
            <v>11368.37778639739</v>
          </cell>
          <cell r="CB8">
            <v>11453.456203282954</v>
          </cell>
          <cell r="CD8">
            <v>43514</v>
          </cell>
          <cell r="CE8">
            <v>43882</v>
          </cell>
        </row>
        <row r="9">
          <cell r="CA9">
            <v>0.13683777863973901</v>
          </cell>
          <cell r="CB9">
            <v>7.0208213539914688E-2</v>
          </cell>
          <cell r="CD9">
            <v>43143</v>
          </cell>
          <cell r="CE9">
            <v>43885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CA2">
            <v>8685.6270056446738</v>
          </cell>
          <cell r="CB2">
            <v>5949.7050290910338</v>
          </cell>
        </row>
        <row r="3">
          <cell r="CA3">
            <v>-0.13143729943553262</v>
          </cell>
          <cell r="CB3">
            <v>-0.22865668933405314</v>
          </cell>
        </row>
        <row r="4">
          <cell r="CA4">
            <v>7322.9077281902846</v>
          </cell>
          <cell r="CB4">
            <v>7354.7420582634877</v>
          </cell>
        </row>
        <row r="5">
          <cell r="CA5">
            <v>-0.26770922718097151</v>
          </cell>
          <cell r="CB5">
            <v>-0.14240207216531309</v>
          </cell>
        </row>
        <row r="6">
          <cell r="CA6">
            <v>10172.449036029046</v>
          </cell>
          <cell r="CB6">
            <v>10210.171446563949</v>
          </cell>
        </row>
        <row r="7">
          <cell r="CA7">
            <v>1.7244903602904472E-2</v>
          </cell>
          <cell r="CB7">
            <v>1.0453930001954603E-2</v>
          </cell>
        </row>
        <row r="8">
          <cell r="CA8">
            <v>11322.523977846316</v>
          </cell>
          <cell r="CB8">
            <v>11463.110492011017</v>
          </cell>
        </row>
        <row r="9">
          <cell r="CA9">
            <v>0.13225239778463169</v>
          </cell>
          <cell r="CB9">
            <v>7.0659165748419461E-2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4">
          <cell r="CD4">
            <v>44424</v>
          </cell>
          <cell r="CE4">
            <v>44762</v>
          </cell>
        </row>
        <row r="5">
          <cell r="CD5">
            <v>44155</v>
          </cell>
          <cell r="CE5">
            <v>44858</v>
          </cell>
        </row>
        <row r="6">
          <cell r="CD6">
            <v>42767</v>
          </cell>
          <cell r="CE6">
            <v>43112</v>
          </cell>
        </row>
        <row r="7">
          <cell r="CD7">
            <v>42509</v>
          </cell>
          <cell r="CE7">
            <v>43220</v>
          </cell>
        </row>
        <row r="8">
          <cell r="CD8">
            <v>43914</v>
          </cell>
          <cell r="CE8">
            <v>44258</v>
          </cell>
        </row>
        <row r="9">
          <cell r="CD9">
            <v>43172</v>
          </cell>
          <cell r="CE9">
            <v>43882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CA2">
            <v>8685.2895658834223</v>
          </cell>
          <cell r="CB2">
            <v>5949.5558306611802</v>
          </cell>
        </row>
        <row r="3">
          <cell r="CA3">
            <v>-0.13147104341165783</v>
          </cell>
          <cell r="CB3">
            <v>-0.22866636073219393</v>
          </cell>
        </row>
        <row r="4">
          <cell r="CA4">
            <v>7497.0892031242784</v>
          </cell>
          <cell r="CB4">
            <v>7326.9297437499754</v>
          </cell>
        </row>
        <row r="5">
          <cell r="CA5">
            <v>-0.25029107968757219</v>
          </cell>
          <cell r="CB5">
            <v>-0.14402513215924528</v>
          </cell>
        </row>
        <row r="6">
          <cell r="CA6">
            <v>10155.679292401772</v>
          </cell>
          <cell r="CB6">
            <v>10208.939219402633</v>
          </cell>
        </row>
        <row r="7">
          <cell r="CA7">
            <v>1.5567929240177098E-2</v>
          </cell>
          <cell r="CB7">
            <v>1.0392954221407402E-2</v>
          </cell>
        </row>
        <row r="8">
          <cell r="CA8">
            <v>11443.987905527105</v>
          </cell>
          <cell r="CB8">
            <v>11446.393041929696</v>
          </cell>
        </row>
        <row r="9">
          <cell r="CA9">
            <v>0.14439879055271049</v>
          </cell>
          <cell r="CB9">
            <v>6.9878172593949905E-2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4">
          <cell r="CD4">
            <v>44452</v>
          </cell>
          <cell r="CE4">
            <v>44762</v>
          </cell>
        </row>
        <row r="5">
          <cell r="CD5">
            <v>44188</v>
          </cell>
          <cell r="CE5">
            <v>44858</v>
          </cell>
        </row>
        <row r="6">
          <cell r="CD6">
            <v>42451</v>
          </cell>
          <cell r="CE6">
            <v>42765</v>
          </cell>
        </row>
        <row r="7">
          <cell r="CD7">
            <v>43923</v>
          </cell>
          <cell r="CE7">
            <v>44599</v>
          </cell>
        </row>
        <row r="8">
          <cell r="CD8">
            <v>43914</v>
          </cell>
          <cell r="CE8">
            <v>44230</v>
          </cell>
        </row>
        <row r="9">
          <cell r="CD9">
            <v>43201</v>
          </cell>
          <cell r="CE9">
            <v>43880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CA2">
            <v>8685.1778460474397</v>
          </cell>
          <cell r="CB2">
            <v>5949.499232468298</v>
          </cell>
        </row>
        <row r="3">
          <cell r="CA3">
            <v>-0.13148221539525606</v>
          </cell>
          <cell r="CB3">
            <v>-0.22867002959379967</v>
          </cell>
        </row>
        <row r="4">
          <cell r="CA4">
            <v>7764.2231030208277</v>
          </cell>
          <cell r="CB4">
            <v>7233.8435820077557</v>
          </cell>
        </row>
        <row r="5">
          <cell r="CA5">
            <v>-0.22357768969791722</v>
          </cell>
          <cell r="CB5">
            <v>-0.14947994838406331</v>
          </cell>
        </row>
        <row r="6">
          <cell r="CA6">
            <v>10108.196844725349</v>
          </cell>
          <cell r="CB6">
            <v>10260.410004766083</v>
          </cell>
        </row>
        <row r="7">
          <cell r="CA7">
            <v>1.0819684472534934E-2</v>
          </cell>
          <cell r="CB7">
            <v>1.2936819587780812E-2</v>
          </cell>
        </row>
        <row r="8">
          <cell r="CA8">
            <v>11479.97263984631</v>
          </cell>
          <cell r="CB8">
            <v>11466.126437647874</v>
          </cell>
        </row>
        <row r="9">
          <cell r="CA9">
            <v>0.14799726398463089</v>
          </cell>
          <cell r="CB9">
            <v>7.0800001757932218E-2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4">
          <cell r="CD4">
            <v>44454</v>
          </cell>
          <cell r="CE4">
            <v>44734</v>
          </cell>
        </row>
        <row r="5">
          <cell r="CD5">
            <v>44200</v>
          </cell>
          <cell r="CE5">
            <v>44837</v>
          </cell>
        </row>
        <row r="6">
          <cell r="CD6">
            <v>42710</v>
          </cell>
          <cell r="CE6">
            <v>42992</v>
          </cell>
        </row>
        <row r="7">
          <cell r="CD7">
            <v>42472</v>
          </cell>
          <cell r="CE7">
            <v>43119</v>
          </cell>
        </row>
        <row r="8">
          <cell r="CD8">
            <v>43914</v>
          </cell>
          <cell r="CE8">
            <v>44200</v>
          </cell>
        </row>
        <row r="9">
          <cell r="CD9">
            <v>43231</v>
          </cell>
          <cell r="CE9">
            <v>43880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CA2">
            <v>8685.0461161028088</v>
          </cell>
          <cell r="CB2">
            <v>5949.446795206497</v>
          </cell>
        </row>
        <row r="3">
          <cell r="CA3">
            <v>-0.13149538838971908</v>
          </cell>
          <cell r="CB3">
            <v>-0.22867342874716834</v>
          </cell>
        </row>
        <row r="4">
          <cell r="CA4">
            <v>7741.6240645997077</v>
          </cell>
          <cell r="CB4">
            <v>7233.7323361082936</v>
          </cell>
        </row>
        <row r="5">
          <cell r="CA5">
            <v>-0.22583759354002919</v>
          </cell>
          <cell r="CB5">
            <v>-0.14948648828438393</v>
          </cell>
        </row>
        <row r="6">
          <cell r="CA6">
            <v>10095.854568080944</v>
          </cell>
          <cell r="CB6">
            <v>10256.707152407706</v>
          </cell>
        </row>
        <row r="7">
          <cell r="CA7">
            <v>9.5854568080943371E-3</v>
          </cell>
          <cell r="CB7">
            <v>1.2754025042986727E-2</v>
          </cell>
        </row>
        <row r="8">
          <cell r="CA8">
            <v>11456.316028466697</v>
          </cell>
          <cell r="CB8">
            <v>11550.539012366935</v>
          </cell>
        </row>
        <row r="9">
          <cell r="CA9">
            <v>0.14563160284666971</v>
          </cell>
          <cell r="CB9">
            <v>7.4734339842499553E-2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4">
          <cell r="CD4">
            <v>44512</v>
          </cell>
          <cell r="CE4">
            <v>44762</v>
          </cell>
        </row>
        <row r="5">
          <cell r="CD5">
            <v>44239</v>
          </cell>
          <cell r="CE5">
            <v>44846</v>
          </cell>
        </row>
        <row r="6">
          <cell r="CD6">
            <v>44119</v>
          </cell>
          <cell r="CE6">
            <v>44371</v>
          </cell>
        </row>
        <row r="7">
          <cell r="CD7">
            <v>43794</v>
          </cell>
          <cell r="CE7">
            <v>44411</v>
          </cell>
        </row>
        <row r="8">
          <cell r="CD8">
            <v>43949</v>
          </cell>
          <cell r="CE8">
            <v>44201</v>
          </cell>
        </row>
        <row r="9">
          <cell r="CD9">
            <v>43270</v>
          </cell>
          <cell r="CE9">
            <v>43885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CA2">
            <v>8684.5076149868401</v>
          </cell>
          <cell r="CB2">
            <v>5949.1602517221581</v>
          </cell>
        </row>
        <row r="3">
          <cell r="CA3">
            <v>-0.13154923850131595</v>
          </cell>
          <cell r="CB3">
            <v>-0.228692003689696</v>
          </cell>
        </row>
        <row r="4">
          <cell r="CA4">
            <v>7793.4792192225086</v>
          </cell>
          <cell r="CB4">
            <v>7245.8229865955745</v>
          </cell>
        </row>
        <row r="5">
          <cell r="CA5">
            <v>-0.22065207807774911</v>
          </cell>
          <cell r="CB5">
            <v>-0.14877599971596345</v>
          </cell>
        </row>
        <row r="6">
          <cell r="CA6">
            <v>10073.105624045718</v>
          </cell>
          <cell r="CB6">
            <v>10246.892465560144</v>
          </cell>
        </row>
        <row r="7">
          <cell r="CA7">
            <v>7.310562404571847E-3</v>
          </cell>
          <cell r="CB7">
            <v>1.2269354745076955E-2</v>
          </cell>
        </row>
        <row r="8">
          <cell r="CA8">
            <v>11333.077087184911</v>
          </cell>
          <cell r="CB8">
            <v>11674.772215564935</v>
          </cell>
        </row>
        <row r="9">
          <cell r="CA9">
            <v>0.13330770871849104</v>
          </cell>
          <cell r="CB9">
            <v>8.0498598590712511E-2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4">
          <cell r="CD4">
            <v>44544</v>
          </cell>
          <cell r="CE4">
            <v>44762</v>
          </cell>
        </row>
        <row r="5">
          <cell r="CD5">
            <v>44200</v>
          </cell>
          <cell r="CE5">
            <v>44775</v>
          </cell>
        </row>
        <row r="6">
          <cell r="CD6">
            <v>42579</v>
          </cell>
          <cell r="CE6">
            <v>42801</v>
          </cell>
        </row>
        <row r="7">
          <cell r="CD7">
            <v>42356</v>
          </cell>
          <cell r="CE7">
            <v>42937</v>
          </cell>
        </row>
        <row r="8">
          <cell r="CD8">
            <v>43970</v>
          </cell>
          <cell r="CE8">
            <v>44188</v>
          </cell>
        </row>
        <row r="9">
          <cell r="CD9">
            <v>44835</v>
          </cell>
          <cell r="CE9">
            <v>45565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L1">
            <v>45044</v>
          </cell>
        </row>
        <row r="2">
          <cell r="CA2">
            <v>7688.3621632264858</v>
          </cell>
          <cell r="CB2">
            <v>5941.1396610926349</v>
          </cell>
        </row>
        <row r="3">
          <cell r="CA3">
            <v>-0.23116378367735135</v>
          </cell>
          <cell r="CB3">
            <v>-0.22921211341299386</v>
          </cell>
        </row>
        <row r="4">
          <cell r="CA4">
            <v>7388.2911073349005</v>
          </cell>
          <cell r="CB4">
            <v>7376.3720165661189</v>
          </cell>
          <cell r="CD4">
            <v>44413</v>
          </cell>
          <cell r="CE4">
            <v>44777</v>
          </cell>
        </row>
        <row r="5">
          <cell r="CA5">
            <v>-0.26117088926650989</v>
          </cell>
          <cell r="CB5">
            <v>-0.14114191995614789</v>
          </cell>
          <cell r="CD5">
            <v>44200</v>
          </cell>
          <cell r="CE5">
            <v>44929</v>
          </cell>
        </row>
        <row r="6">
          <cell r="CA6">
            <v>10196.274948208775</v>
          </cell>
          <cell r="CB6">
            <v>10465.240043722939</v>
          </cell>
          <cell r="CD6">
            <v>43173</v>
          </cell>
          <cell r="CE6">
            <v>43545</v>
          </cell>
        </row>
        <row r="7">
          <cell r="CA7">
            <v>1.9627494820877563E-2</v>
          </cell>
          <cell r="CB7">
            <v>2.2997558341315782E-2</v>
          </cell>
          <cell r="CD7">
            <v>42233</v>
          </cell>
          <cell r="CE7">
            <v>42965</v>
          </cell>
        </row>
        <row r="8">
          <cell r="CA8">
            <v>11368.37778639739</v>
          </cell>
          <cell r="CB8">
            <v>11463.194576145601</v>
          </cell>
          <cell r="CD8">
            <v>43514</v>
          </cell>
          <cell r="CE8">
            <v>43882</v>
          </cell>
        </row>
        <row r="9">
          <cell r="CA9">
            <v>0.13683777863973901</v>
          </cell>
          <cell r="CB9">
            <v>7.0663092487342594E-2</v>
          </cell>
          <cell r="CD9">
            <v>43143</v>
          </cell>
          <cell r="CE9">
            <v>43882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CA2">
            <v>8852.1432933299675</v>
          </cell>
          <cell r="CB2">
            <v>5949.1912484767427</v>
          </cell>
        </row>
        <row r="3">
          <cell r="CA3">
            <v>-0.11478567066700329</v>
          </cell>
          <cell r="CB3">
            <v>-0.22868999432933956</v>
          </cell>
        </row>
        <row r="4">
          <cell r="CA4">
            <v>7793.4792192225086</v>
          </cell>
          <cell r="CB4">
            <v>7245.8229865955745</v>
          </cell>
        </row>
        <row r="5">
          <cell r="CA5">
            <v>-0.22065207807774911</v>
          </cell>
          <cell r="CB5">
            <v>-0.14877599971596345</v>
          </cell>
        </row>
        <row r="6">
          <cell r="CA6">
            <v>10073.105624045718</v>
          </cell>
          <cell r="CB6">
            <v>10246.892465560144</v>
          </cell>
        </row>
        <row r="7">
          <cell r="CA7">
            <v>7.310562404571847E-3</v>
          </cell>
          <cell r="CB7">
            <v>1.2269354745076955E-2</v>
          </cell>
        </row>
        <row r="8">
          <cell r="CA8">
            <v>11333.077087184911</v>
          </cell>
          <cell r="CB8">
            <v>11674.772215564935</v>
          </cell>
        </row>
        <row r="9">
          <cell r="CA9">
            <v>0.13330770871849104</v>
          </cell>
          <cell r="CB9">
            <v>8.0498598590712511E-2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4">
          <cell r="CD4">
            <v>44544</v>
          </cell>
          <cell r="CE4">
            <v>44762</v>
          </cell>
        </row>
        <row r="5">
          <cell r="CD5">
            <v>44200</v>
          </cell>
          <cell r="CE5">
            <v>44775</v>
          </cell>
        </row>
        <row r="6">
          <cell r="CD6">
            <v>42579</v>
          </cell>
          <cell r="CE6">
            <v>42801</v>
          </cell>
        </row>
        <row r="7">
          <cell r="CD7">
            <v>42356</v>
          </cell>
          <cell r="CE7">
            <v>42937</v>
          </cell>
        </row>
        <row r="8">
          <cell r="CD8">
            <v>43970</v>
          </cell>
          <cell r="CE8">
            <v>44188</v>
          </cell>
        </row>
        <row r="9">
          <cell r="CD9">
            <v>44835</v>
          </cell>
          <cell r="CE9">
            <v>45565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CA2">
            <v>8908.4910627415447</v>
          </cell>
          <cell r="CB2">
            <v>5949.4989348191593</v>
          </cell>
        </row>
        <row r="3">
          <cell r="CA3">
            <v>-0.10915089372584552</v>
          </cell>
          <cell r="CB3">
            <v>-0.22867004888833986</v>
          </cell>
        </row>
        <row r="4">
          <cell r="CA4">
            <v>8243.7584897633733</v>
          </cell>
          <cell r="CB4">
            <v>7262.2546231271717</v>
          </cell>
        </row>
        <row r="5">
          <cell r="CA5">
            <v>-0.17562415102366269</v>
          </cell>
          <cell r="CB5">
            <v>-0.14781136928921823</v>
          </cell>
        </row>
        <row r="6">
          <cell r="CA6">
            <v>10063.516718208444</v>
          </cell>
          <cell r="CB6">
            <v>10197.610582464096</v>
          </cell>
        </row>
        <row r="7">
          <cell r="CA7">
            <v>6.3516718208443687E-3</v>
          </cell>
          <cell r="CB7">
            <v>9.8321931125040507E-3</v>
          </cell>
        </row>
        <row r="8">
          <cell r="CA8">
            <v>11168.476804270931</v>
          </cell>
          <cell r="CB8">
            <v>11474.030712253632</v>
          </cell>
        </row>
        <row r="9">
          <cell r="CA9">
            <v>0.11684768042709313</v>
          </cell>
          <cell r="CB9">
            <v>7.1169020848420139E-2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4">
          <cell r="CD4">
            <v>44574</v>
          </cell>
          <cell r="CE4">
            <v>44733</v>
          </cell>
        </row>
        <row r="5">
          <cell r="CD5">
            <v>44244</v>
          </cell>
          <cell r="CE5">
            <v>44761</v>
          </cell>
        </row>
        <row r="6">
          <cell r="CD6">
            <v>43157</v>
          </cell>
          <cell r="CE6">
            <v>43315</v>
          </cell>
        </row>
        <row r="7">
          <cell r="CD7">
            <v>43075</v>
          </cell>
          <cell r="CE7">
            <v>43606</v>
          </cell>
        </row>
        <row r="8">
          <cell r="CD8">
            <v>43965</v>
          </cell>
          <cell r="CE8">
            <v>44123</v>
          </cell>
        </row>
        <row r="9">
          <cell r="CD9">
            <v>43355</v>
          </cell>
          <cell r="CE9">
            <v>43880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  <sheetName val="S_AGRI"/>
    </sheetNames>
    <sheetDataSet>
      <sheetData sheetId="0"/>
      <sheetData sheetId="1"/>
      <sheetData sheetId="2"/>
      <sheetData sheetId="3"/>
      <sheetData sheetId="4">
        <row r="19">
          <cell r="Z19">
            <v>12722.833283026463</v>
          </cell>
        </row>
      </sheetData>
      <sheetData sheetId="5"/>
      <sheetData sheetId="6"/>
      <sheetData sheetId="7">
        <row r="19">
          <cell r="Z19">
            <v>24539.85</v>
          </cell>
        </row>
      </sheetData>
      <sheetData sheetId="8"/>
      <sheetData sheetId="9"/>
      <sheetData sheetId="10">
        <row r="19">
          <cell r="Z19">
            <v>153898.61000000002</v>
          </cell>
        </row>
      </sheetData>
      <sheetData sheetId="11"/>
      <sheetData sheetId="12"/>
      <sheetData sheetId="13">
        <row r="19">
          <cell r="Z19">
            <v>36008.090000000004</v>
          </cell>
        </row>
      </sheetData>
      <sheetData sheetId="14"/>
      <sheetData sheetId="15">
        <row r="2">
          <cell r="CA2">
            <v>6416.4752322375007</v>
          </cell>
        </row>
      </sheetData>
      <sheetData sheetId="16">
        <row r="19">
          <cell r="Z19">
            <v>78200.409999999989</v>
          </cell>
        </row>
      </sheetData>
      <sheetData sheetId="17"/>
      <sheetData sheetId="18"/>
      <sheetData sheetId="19">
        <row r="19">
          <cell r="Z19">
            <v>832724.53000000014</v>
          </cell>
        </row>
      </sheetData>
      <sheetData sheetId="20"/>
      <sheetData sheetId="21">
        <row r="2">
          <cell r="CA2">
            <v>8776.4893768622296</v>
          </cell>
          <cell r="CB2">
            <v>6466.2721411334096</v>
          </cell>
        </row>
        <row r="3">
          <cell r="CA3">
            <v>-0.12235106231377701</v>
          </cell>
          <cell r="CB3">
            <v>-0.19586865866741587</v>
          </cell>
        </row>
        <row r="4">
          <cell r="CA4">
            <v>8547.0391597586713</v>
          </cell>
          <cell r="CB4">
            <v>7408.3663784915825</v>
          </cell>
        </row>
        <row r="5">
          <cell r="CA5">
            <v>-0.14529608402413291</v>
          </cell>
          <cell r="CB5">
            <v>-0.13928132479354316</v>
          </cell>
        </row>
        <row r="6">
          <cell r="CA6">
            <v>10054.056914200957</v>
          </cell>
          <cell r="CB6">
            <v>10184.204602791973</v>
          </cell>
        </row>
        <row r="7">
          <cell r="CA7">
            <v>5.4056914200956343E-3</v>
          </cell>
          <cell r="CB7">
            <v>9.1682021740464581E-3</v>
          </cell>
        </row>
        <row r="8">
          <cell r="CA8">
            <v>10999.757869552635</v>
          </cell>
          <cell r="CB8">
            <v>11548.906611979928</v>
          </cell>
        </row>
        <row r="9">
          <cell r="CA9">
            <v>9.9975786955263449E-2</v>
          </cell>
          <cell r="CB9">
            <v>7.4658392791864259E-2</v>
          </cell>
        </row>
      </sheetData>
      <sheetData sheetId="22">
        <row r="19">
          <cell r="Z19">
            <v>0</v>
          </cell>
        </row>
      </sheetData>
      <sheetData sheetId="23"/>
      <sheetData sheetId="24"/>
      <sheetData sheetId="25">
        <row r="19">
          <cell r="Z19">
            <v>8842.3300000000017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>
        <row r="4">
          <cell r="CD4">
            <v>43796</v>
          </cell>
        </row>
      </sheetData>
      <sheetData sheetId="4"/>
      <sheetData sheetId="5"/>
      <sheetData sheetId="6"/>
      <sheetData sheetId="7"/>
      <sheetData sheetId="8"/>
      <sheetData sheetId="9">
        <row r="9">
          <cell r="CD9">
            <v>42698</v>
          </cell>
        </row>
      </sheetData>
      <sheetData sheetId="10"/>
      <sheetData sheetId="11"/>
      <sheetData sheetId="12">
        <row r="5">
          <cell r="CD5">
            <v>45279</v>
          </cell>
        </row>
      </sheetData>
      <sheetData sheetId="13"/>
      <sheetData sheetId="14"/>
      <sheetData sheetId="15">
        <row r="8">
          <cell r="CD8">
            <v>43717</v>
          </cell>
        </row>
      </sheetData>
      <sheetData sheetId="16"/>
      <sheetData sheetId="17"/>
      <sheetData sheetId="18"/>
      <sheetData sheetId="19"/>
      <sheetData sheetId="20"/>
      <sheetData sheetId="21">
        <row r="4">
          <cell r="CD4">
            <v>44595</v>
          </cell>
          <cell r="CE4">
            <v>44727</v>
          </cell>
        </row>
        <row r="5">
          <cell r="CD5">
            <v>44361</v>
          </cell>
          <cell r="CE5">
            <v>44846</v>
          </cell>
        </row>
        <row r="6">
          <cell r="CD6">
            <v>44960</v>
          </cell>
          <cell r="CE6">
            <v>45096</v>
          </cell>
        </row>
        <row r="7">
          <cell r="CD7">
            <v>42558</v>
          </cell>
          <cell r="CE7">
            <v>43048</v>
          </cell>
        </row>
        <row r="8">
          <cell r="CD8">
            <v>43914</v>
          </cell>
          <cell r="CE8">
            <v>44049</v>
          </cell>
        </row>
        <row r="9">
          <cell r="CD9">
            <v>43385</v>
          </cell>
          <cell r="CE9">
            <v>43882</v>
          </cell>
        </row>
      </sheetData>
      <sheetData sheetId="22"/>
      <sheetData sheetId="23"/>
      <sheetData sheetId="24">
        <row r="9">
          <cell r="CD9">
            <v>42676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CA2">
            <v>8727.5958076925945</v>
          </cell>
          <cell r="CB2">
            <v>6533.186432618847</v>
          </cell>
        </row>
        <row r="3">
          <cell r="CA3">
            <v>-0.12724041923074059</v>
          </cell>
          <cell r="CB3">
            <v>-0.19171871031064647</v>
          </cell>
        </row>
        <row r="4">
          <cell r="CA4">
            <v>7365.9650311699279</v>
          </cell>
          <cell r="CB4">
            <v>7385.4878152742558</v>
          </cell>
        </row>
        <row r="5">
          <cell r="CA5">
            <v>-0.26340349688300718</v>
          </cell>
          <cell r="CB5">
            <v>-0.1406113908554375</v>
          </cell>
        </row>
        <row r="6">
          <cell r="CA6">
            <v>10180.371663633712</v>
          </cell>
          <cell r="CB6">
            <v>10218.135426506269</v>
          </cell>
        </row>
        <row r="7">
          <cell r="CA7">
            <v>1.8037166363371195E-2</v>
          </cell>
          <cell r="CB7">
            <v>1.0847932505491542E-2</v>
          </cell>
        </row>
        <row r="8">
          <cell r="CA8">
            <v>11395.901657780083</v>
          </cell>
          <cell r="CB8">
            <v>11730.746331461129</v>
          </cell>
        </row>
        <row r="9">
          <cell r="CA9">
            <v>0.13959016577800828</v>
          </cell>
          <cell r="CB9">
            <v>8.3085699816091596E-2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>
        <row r="2">
          <cell r="CA2">
            <v>8275.2671482334736</v>
          </cell>
        </row>
      </sheetData>
      <sheetData sheetId="4"/>
      <sheetData sheetId="5"/>
      <sheetData sheetId="6">
        <row r="8">
          <cell r="CD8">
            <v>42513</v>
          </cell>
        </row>
      </sheetData>
      <sheetData sheetId="7"/>
      <sheetData sheetId="8"/>
      <sheetData sheetId="9">
        <row r="2">
          <cell r="CA2">
            <v>6066.8436112585787</v>
          </cell>
        </row>
      </sheetData>
      <sheetData sheetId="10"/>
      <sheetData sheetId="11"/>
      <sheetData sheetId="12">
        <row r="2">
          <cell r="CA2">
            <v>7141.1035926780914</v>
          </cell>
        </row>
      </sheetData>
      <sheetData sheetId="13"/>
      <sheetData sheetId="14"/>
      <sheetData sheetId="15">
        <row r="2">
          <cell r="CA2">
            <v>6411.9168635359674</v>
          </cell>
        </row>
      </sheetData>
      <sheetData sheetId="16"/>
      <sheetData sheetId="17"/>
      <sheetData sheetId="18">
        <row r="4">
          <cell r="CD4">
            <v>43803</v>
          </cell>
        </row>
      </sheetData>
      <sheetData sheetId="19"/>
      <sheetData sheetId="20"/>
      <sheetData sheetId="21">
        <row r="4">
          <cell r="CD4">
            <v>44658</v>
          </cell>
          <cell r="CE4">
            <v>44761</v>
          </cell>
        </row>
        <row r="5">
          <cell r="CD5">
            <v>44379</v>
          </cell>
          <cell r="CE5">
            <v>44834</v>
          </cell>
        </row>
        <row r="6">
          <cell r="CD6">
            <v>42451</v>
          </cell>
          <cell r="CE6">
            <v>42551</v>
          </cell>
        </row>
        <row r="7">
          <cell r="CD7">
            <v>42482</v>
          </cell>
          <cell r="CE7">
            <v>42944</v>
          </cell>
        </row>
        <row r="8">
          <cell r="CD8">
            <v>43950</v>
          </cell>
          <cell r="CE8">
            <v>44054</v>
          </cell>
        </row>
        <row r="9">
          <cell r="CD9">
            <v>43412</v>
          </cell>
          <cell r="CE9">
            <v>43880</v>
          </cell>
        </row>
      </sheetData>
      <sheetData sheetId="22"/>
      <sheetData sheetId="23"/>
      <sheetData sheetId="24">
        <row r="4">
          <cell r="CD4">
            <v>44524</v>
          </cell>
        </row>
      </sheetData>
      <sheetData sheetId="25"/>
      <sheetData sheetId="26"/>
      <sheetData sheetId="27"/>
      <sheetData sheetId="28"/>
      <sheetData sheetId="29"/>
      <sheetData sheetId="30">
        <row r="2">
          <cell r="CA2">
            <v>3554.5972404957874</v>
          </cell>
        </row>
      </sheetData>
      <sheetData sheetId="31"/>
      <sheetData sheetId="3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CA2">
            <v>8713.4562765210085</v>
          </cell>
          <cell r="CB2">
            <v>6845.688707476178</v>
          </cell>
        </row>
        <row r="3">
          <cell r="CA3">
            <v>-0.12865437234789912</v>
          </cell>
          <cell r="CB3">
            <v>-0.17261322783862576</v>
          </cell>
        </row>
        <row r="4">
          <cell r="CA4">
            <v>7388.2911073349005</v>
          </cell>
          <cell r="CB4">
            <v>7343.2169616393921</v>
          </cell>
        </row>
        <row r="5">
          <cell r="CA5">
            <v>-0.26117088926650989</v>
          </cell>
          <cell r="CB5">
            <v>-0.14307427616861734</v>
          </cell>
        </row>
        <row r="6">
          <cell r="CA6">
            <v>10190.198069929816</v>
          </cell>
          <cell r="CB6">
            <v>10225.909577993612</v>
          </cell>
        </row>
        <row r="7">
          <cell r="CA7">
            <v>1.9019806992981593E-2</v>
          </cell>
          <cell r="CB7">
            <v>1.1232395544842788E-2</v>
          </cell>
        </row>
        <row r="8">
          <cell r="CA8">
            <v>11368.37778639739</v>
          </cell>
          <cell r="CB8">
            <v>11739.876563479467</v>
          </cell>
        </row>
        <row r="9">
          <cell r="CA9">
            <v>0.13683777863973901</v>
          </cell>
          <cell r="CB9">
            <v>8.3507109505030819E-2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>
        <row r="4">
          <cell r="CD4">
            <v>43852</v>
          </cell>
        </row>
      </sheetData>
      <sheetData sheetId="4"/>
      <sheetData sheetId="5"/>
      <sheetData sheetId="6">
        <row r="4">
          <cell r="CD4">
            <v>43851</v>
          </cell>
        </row>
      </sheetData>
      <sheetData sheetId="7"/>
      <sheetData sheetId="8"/>
      <sheetData sheetId="9">
        <row r="2">
          <cell r="CA2">
            <v>6067.2136627777436</v>
          </cell>
        </row>
      </sheetData>
      <sheetData sheetId="10"/>
      <sheetData sheetId="11"/>
      <sheetData sheetId="12">
        <row r="2">
          <cell r="CA2">
            <v>7141.2465123215998</v>
          </cell>
        </row>
      </sheetData>
      <sheetData sheetId="13"/>
      <sheetData sheetId="14"/>
      <sheetData sheetId="15">
        <row r="2">
          <cell r="CA2">
            <v>6408.0091053830529</v>
          </cell>
        </row>
      </sheetData>
      <sheetData sheetId="16"/>
      <sheetData sheetId="17"/>
      <sheetData sheetId="18">
        <row r="4">
          <cell r="CD4">
            <v>43840</v>
          </cell>
        </row>
      </sheetData>
      <sheetData sheetId="19"/>
      <sheetData sheetId="20"/>
      <sheetData sheetId="21">
        <row r="4">
          <cell r="CD4">
            <v>43880</v>
          </cell>
          <cell r="CE4">
            <v>43955</v>
          </cell>
        </row>
        <row r="5">
          <cell r="CD5">
            <v>44427</v>
          </cell>
          <cell r="CE5">
            <v>44854</v>
          </cell>
        </row>
        <row r="6">
          <cell r="CD6">
            <v>44944</v>
          </cell>
          <cell r="CE6">
            <v>45015</v>
          </cell>
        </row>
        <row r="7">
          <cell r="CD7">
            <v>43840</v>
          </cell>
          <cell r="CE7">
            <v>44273</v>
          </cell>
        </row>
        <row r="8">
          <cell r="CD8">
            <v>43970</v>
          </cell>
          <cell r="CE8">
            <v>44042</v>
          </cell>
        </row>
        <row r="9">
          <cell r="CD9">
            <v>43441</v>
          </cell>
          <cell r="CE9">
            <v>43880</v>
          </cell>
        </row>
      </sheetData>
      <sheetData sheetId="22"/>
      <sheetData sheetId="23"/>
      <sheetData sheetId="24">
        <row r="4">
          <cell r="CD4">
            <v>44554</v>
          </cell>
        </row>
      </sheetData>
      <sheetData sheetId="25"/>
      <sheetData sheetId="26"/>
      <sheetData sheetId="27"/>
      <sheetData sheetId="28"/>
      <sheetData sheetId="29"/>
      <sheetData sheetId="30">
        <row r="2">
          <cell r="CA2">
            <v>3581.4246597592401</v>
          </cell>
        </row>
      </sheetData>
      <sheetData sheetId="31"/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L1">
            <v>45077</v>
          </cell>
        </row>
        <row r="2">
          <cell r="CA2">
            <v>8175.3089778422127</v>
          </cell>
          <cell r="CB2">
            <v>5938.5521284803417</v>
          </cell>
        </row>
        <row r="3">
          <cell r="CA3">
            <v>-0.18246910221577872</v>
          </cell>
          <cell r="CB3">
            <v>-0.22937998154211292</v>
          </cell>
        </row>
        <row r="4">
          <cell r="CA4">
            <v>7388.0014775300442</v>
          </cell>
          <cell r="CB4">
            <v>7344.2049109268992</v>
          </cell>
          <cell r="CD4">
            <v>44413</v>
          </cell>
          <cell r="CE4">
            <v>44778</v>
          </cell>
        </row>
        <row r="5">
          <cell r="CA5">
            <v>-0.2611998522469956</v>
          </cell>
          <cell r="CB5">
            <v>-0.14301663312950474</v>
          </cell>
          <cell r="CD5">
            <v>44200</v>
          </cell>
          <cell r="CE5">
            <v>44932</v>
          </cell>
        </row>
        <row r="6">
          <cell r="CA6">
            <v>10175.54066590852</v>
          </cell>
          <cell r="CB6">
            <v>10444.084981865009</v>
          </cell>
          <cell r="CD6">
            <v>42397</v>
          </cell>
          <cell r="CE6">
            <v>42766</v>
          </cell>
        </row>
        <row r="7">
          <cell r="CA7">
            <v>1.7554066590852038E-2</v>
          </cell>
          <cell r="CB7">
            <v>2.1963061067522549E-2</v>
          </cell>
          <cell r="CD7">
            <v>42347</v>
          </cell>
          <cell r="CE7">
            <v>43084</v>
          </cell>
        </row>
        <row r="8">
          <cell r="CA8">
            <v>11368.512460103055</v>
          </cell>
          <cell r="CB8">
            <v>11441.193269931562</v>
          </cell>
          <cell r="CD8">
            <v>43509</v>
          </cell>
          <cell r="CE8">
            <v>43880</v>
          </cell>
        </row>
        <row r="9">
          <cell r="CA9">
            <v>0.13685124601030541</v>
          </cell>
          <cell r="CB9">
            <v>6.9635137321673923E-2</v>
          </cell>
          <cell r="CD9">
            <v>43136</v>
          </cell>
          <cell r="CE9">
            <v>43880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CA2">
            <v>8634.8578166392326</v>
          </cell>
          <cell r="CB2">
            <v>7131.1954016676127</v>
          </cell>
        </row>
        <row r="3">
          <cell r="CA3">
            <v>-0.13651421833607669</v>
          </cell>
          <cell r="CB3">
            <v>-0.15553594501200863</v>
          </cell>
        </row>
        <row r="4">
          <cell r="CA4">
            <v>7365.9650311699279</v>
          </cell>
          <cell r="CB4">
            <v>7390.0572420811004</v>
          </cell>
        </row>
        <row r="5">
          <cell r="CA5">
            <v>-0.26340349688300718</v>
          </cell>
          <cell r="CB5">
            <v>-0.14034557861422592</v>
          </cell>
        </row>
        <row r="6">
          <cell r="CA6">
            <v>10196.69315934616</v>
          </cell>
          <cell r="CB6">
            <v>10216.452249281874</v>
          </cell>
        </row>
        <row r="7">
          <cell r="CA7">
            <v>1.9669315934615891E-2</v>
          </cell>
          <cell r="CB7">
            <v>1.0764673367736677E-2</v>
          </cell>
        </row>
        <row r="8">
          <cell r="CA8">
            <v>11395.901657780083</v>
          </cell>
          <cell r="CB8">
            <v>11719.113078573997</v>
          </cell>
        </row>
        <row r="9">
          <cell r="CA9">
            <v>0.13959016577800828</v>
          </cell>
          <cell r="CB9">
            <v>8.2548524481651064E-2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>
        <row r="4">
          <cell r="CD4">
            <v>43867</v>
          </cell>
        </row>
      </sheetData>
      <sheetData sheetId="4"/>
      <sheetData sheetId="5"/>
      <sheetData sheetId="6">
        <row r="4">
          <cell r="CD4">
            <v>43867</v>
          </cell>
        </row>
      </sheetData>
      <sheetData sheetId="7"/>
      <sheetData sheetId="8"/>
      <sheetData sheetId="9">
        <row r="2">
          <cell r="CA2">
            <v>6087.1550453158343</v>
          </cell>
        </row>
      </sheetData>
      <sheetData sheetId="10"/>
      <sheetData sheetId="11"/>
      <sheetData sheetId="12">
        <row r="2">
          <cell r="CA2">
            <v>7122.3437686340685</v>
          </cell>
        </row>
      </sheetData>
      <sheetData sheetId="13"/>
      <sheetData sheetId="14"/>
      <sheetData sheetId="15">
        <row r="2">
          <cell r="CA2">
            <v>6443.0375018702362</v>
          </cell>
        </row>
      </sheetData>
      <sheetData sheetId="16"/>
      <sheetData sheetId="17"/>
      <sheetData sheetId="18">
        <row r="4">
          <cell r="CD4">
            <v>45382</v>
          </cell>
        </row>
      </sheetData>
      <sheetData sheetId="19"/>
      <sheetData sheetId="20"/>
      <sheetData sheetId="21">
        <row r="4">
          <cell r="CD4">
            <v>43885</v>
          </cell>
          <cell r="CE4">
            <v>43924</v>
          </cell>
        </row>
        <row r="5">
          <cell r="CD5">
            <v>44428</v>
          </cell>
          <cell r="CE5">
            <v>44825</v>
          </cell>
        </row>
        <row r="6">
          <cell r="CD6">
            <v>43038</v>
          </cell>
          <cell r="CE6">
            <v>43081</v>
          </cell>
        </row>
        <row r="7">
          <cell r="CD7">
            <v>42548</v>
          </cell>
          <cell r="CE7">
            <v>42948</v>
          </cell>
        </row>
        <row r="8">
          <cell r="CD8">
            <v>43955</v>
          </cell>
          <cell r="CE8">
            <v>43999</v>
          </cell>
        </row>
        <row r="9">
          <cell r="CD9">
            <v>43479</v>
          </cell>
          <cell r="CE9">
            <v>43880</v>
          </cell>
        </row>
      </sheetData>
      <sheetData sheetId="22"/>
      <sheetData sheetId="23"/>
      <sheetData sheetId="24">
        <row r="4">
          <cell r="CD4">
            <v>43872</v>
          </cell>
        </row>
      </sheetData>
      <sheetData sheetId="25"/>
      <sheetData sheetId="26"/>
      <sheetData sheetId="27"/>
      <sheetData sheetId="28"/>
      <sheetData sheetId="29"/>
      <sheetData sheetId="30">
        <row r="2">
          <cell r="CA2">
            <v>3574.6770824817322</v>
          </cell>
        </row>
      </sheetData>
      <sheetData sheetId="31"/>
      <sheetData sheetId="32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CA2">
            <v>7828.6206021260041</v>
          </cell>
          <cell r="CB2">
            <v>7127.209266832233</v>
          </cell>
        </row>
        <row r="3">
          <cell r="CA3">
            <v>-0.21713793978739959</v>
          </cell>
          <cell r="CB3">
            <v>-0.1557719936633094</v>
          </cell>
        </row>
        <row r="4">
          <cell r="CA4">
            <v>7356.6742009130166</v>
          </cell>
          <cell r="CB4">
            <v>7383.2975581007413</v>
          </cell>
        </row>
        <row r="5">
          <cell r="CA5">
            <v>-0.26433257990869835</v>
          </cell>
          <cell r="CB5">
            <v>-0.14073883143128474</v>
          </cell>
        </row>
        <row r="6">
          <cell r="CA6">
            <v>10202.219537511997</v>
          </cell>
          <cell r="CB6">
            <v>10221.380283676112</v>
          </cell>
        </row>
        <row r="7">
          <cell r="CA7">
            <v>2.0221953751199749E-2</v>
          </cell>
          <cell r="CB7">
            <v>1.100842151171566E-2</v>
          </cell>
        </row>
        <row r="8">
          <cell r="CA8">
            <v>11402.364444337327</v>
          </cell>
          <cell r="CB8">
            <v>11728.957480874169</v>
          </cell>
        </row>
        <row r="9">
          <cell r="CA9">
            <v>0.14023644443373262</v>
          </cell>
          <cell r="CB9">
            <v>8.3003115456006915E-2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>
        <row r="4">
          <cell r="CD4">
            <v>43852</v>
          </cell>
        </row>
      </sheetData>
      <sheetData sheetId="4"/>
      <sheetData sheetId="5"/>
      <sheetData sheetId="6">
        <row r="6">
          <cell r="CA6">
            <v>10149.68068624525</v>
          </cell>
        </row>
      </sheetData>
      <sheetData sheetId="7"/>
      <sheetData sheetId="8"/>
      <sheetData sheetId="9">
        <row r="2">
          <cell r="CA2">
            <v>6088.5906962964618</v>
          </cell>
        </row>
      </sheetData>
      <sheetData sheetId="10"/>
      <sheetData sheetId="11"/>
      <sheetData sheetId="12">
        <row r="2">
          <cell r="CA2">
            <v>7122.7963090180983</v>
          </cell>
        </row>
      </sheetData>
      <sheetData sheetId="13"/>
      <sheetData sheetId="14"/>
      <sheetData sheetId="15">
        <row r="2">
          <cell r="CA2">
            <v>6444.0318834939408</v>
          </cell>
        </row>
      </sheetData>
      <sheetData sheetId="16"/>
      <sheetData sheetId="17"/>
      <sheetData sheetId="18">
        <row r="4">
          <cell r="CD4">
            <v>43840</v>
          </cell>
        </row>
      </sheetData>
      <sheetData sheetId="19"/>
      <sheetData sheetId="20"/>
      <sheetData sheetId="21">
        <row r="4">
          <cell r="CD4">
            <v>43880</v>
          </cell>
          <cell r="CE4">
            <v>43955</v>
          </cell>
        </row>
        <row r="5">
          <cell r="CD5">
            <v>44427</v>
          </cell>
          <cell r="CE5">
            <v>44854</v>
          </cell>
        </row>
        <row r="6">
          <cell r="CD6">
            <v>44944</v>
          </cell>
          <cell r="CE6">
            <v>45015</v>
          </cell>
        </row>
        <row r="7">
          <cell r="CD7">
            <v>43840</v>
          </cell>
          <cell r="CE7">
            <v>44273</v>
          </cell>
        </row>
        <row r="8">
          <cell r="CD8">
            <v>43970</v>
          </cell>
          <cell r="CE8">
            <v>44042</v>
          </cell>
        </row>
        <row r="9">
          <cell r="CD9">
            <v>43441</v>
          </cell>
          <cell r="CE9">
            <v>43880</v>
          </cell>
        </row>
      </sheetData>
      <sheetData sheetId="22"/>
      <sheetData sheetId="23"/>
      <sheetData sheetId="24">
        <row r="4">
          <cell r="CD4">
            <v>44554</v>
          </cell>
        </row>
      </sheetData>
      <sheetData sheetId="25"/>
      <sheetData sheetId="26"/>
      <sheetData sheetId="27"/>
      <sheetData sheetId="28"/>
      <sheetData sheetId="29"/>
      <sheetData sheetId="30">
        <row r="2">
          <cell r="CA2">
            <v>3606.8175898470436</v>
          </cell>
        </row>
      </sheetData>
      <sheetData sheetId="31"/>
      <sheetData sheetId="32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CA2">
            <v>7791.0817921389607</v>
          </cell>
          <cell r="CB2">
            <v>7125.6615667267124</v>
          </cell>
        </row>
        <row r="3">
          <cell r="CA3">
            <v>-0.22089182078610392</v>
          </cell>
          <cell r="CB3">
            <v>-0.15586366227210002</v>
          </cell>
        </row>
        <row r="4">
          <cell r="CA4">
            <v>7359.5652634727667</v>
          </cell>
          <cell r="CB4">
            <v>7385.4878152742558</v>
          </cell>
          <cell r="CD4">
            <v>44424</v>
          </cell>
          <cell r="CE4">
            <v>44778</v>
          </cell>
        </row>
        <row r="5">
          <cell r="CA5">
            <v>-0.26404347365272335</v>
          </cell>
          <cell r="CB5">
            <v>-0.1406113908554375</v>
          </cell>
          <cell r="CD5">
            <v>44201</v>
          </cell>
          <cell r="CE5">
            <v>44915</v>
          </cell>
        </row>
        <row r="6">
          <cell r="CA6">
            <v>10188.63236861889</v>
          </cell>
          <cell r="CB6">
            <v>10218.135426506269</v>
          </cell>
          <cell r="CD6">
            <v>43206</v>
          </cell>
          <cell r="CE6">
            <v>43566</v>
          </cell>
        </row>
        <row r="7">
          <cell r="CA7">
            <v>1.8863236861889024E-2</v>
          </cell>
          <cell r="CB7">
            <v>1.0847932505491542E-2</v>
          </cell>
          <cell r="CD7">
            <v>43706</v>
          </cell>
          <cell r="CE7">
            <v>44428</v>
          </cell>
        </row>
        <row r="8">
          <cell r="CA8">
            <v>11400.86118727754</v>
          </cell>
          <cell r="CB8">
            <v>11730.746331461129</v>
          </cell>
          <cell r="CD8">
            <v>43518</v>
          </cell>
          <cell r="CE8">
            <v>43880</v>
          </cell>
        </row>
        <row r="9">
          <cell r="CA9">
            <v>0.14008611872775398</v>
          </cell>
          <cell r="CB9">
            <v>8.3085699816091596E-2</v>
          </cell>
          <cell r="CD9">
            <v>44854</v>
          </cell>
          <cell r="CE9">
            <v>45582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CA2">
            <v>7681.6450358523362</v>
          </cell>
          <cell r="CB2">
            <v>7122.6193933977138</v>
          </cell>
        </row>
        <row r="3">
          <cell r="CA3">
            <v>-0.23183549641476642</v>
          </cell>
          <cell r="CB3">
            <v>-0.15604387593917457</v>
          </cell>
        </row>
        <row r="4">
          <cell r="CA4">
            <v>7365.9650311699279</v>
          </cell>
          <cell r="CB4">
            <v>7385.4878152742558</v>
          </cell>
          <cell r="CD4">
            <v>44413</v>
          </cell>
          <cell r="CE4">
            <v>44770</v>
          </cell>
        </row>
        <row r="5">
          <cell r="CA5">
            <v>-0.26340349688300718</v>
          </cell>
          <cell r="CB5">
            <v>-0.1406113908554375</v>
          </cell>
          <cell r="CD5">
            <v>44201</v>
          </cell>
          <cell r="CE5">
            <v>44915</v>
          </cell>
        </row>
        <row r="6">
          <cell r="CA6">
            <v>10180.371663633712</v>
          </cell>
          <cell r="CB6">
            <v>10218.135426506269</v>
          </cell>
          <cell r="CD6">
            <v>45321</v>
          </cell>
          <cell r="CE6">
            <v>45686</v>
          </cell>
        </row>
        <row r="7">
          <cell r="CA7">
            <v>1.8037166363371195E-2</v>
          </cell>
          <cell r="CB7">
            <v>1.0847932505491542E-2</v>
          </cell>
          <cell r="CD7">
            <v>43706</v>
          </cell>
          <cell r="CE7">
            <v>44428</v>
          </cell>
        </row>
        <row r="8">
          <cell r="CA8">
            <v>11395.901657780083</v>
          </cell>
          <cell r="CB8">
            <v>11730.746331461129</v>
          </cell>
          <cell r="CD8">
            <v>43521</v>
          </cell>
          <cell r="CE8">
            <v>43882</v>
          </cell>
        </row>
        <row r="9">
          <cell r="CA9">
            <v>0.13959016577800828</v>
          </cell>
          <cell r="CB9">
            <v>8.3085699816091596E-2</v>
          </cell>
          <cell r="CD9">
            <v>44854</v>
          </cell>
          <cell r="CE9">
            <v>45582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CA2">
            <v>7774.2166104749049</v>
          </cell>
          <cell r="CB2">
            <v>7122.3450114213665</v>
          </cell>
        </row>
        <row r="3">
          <cell r="CA3">
            <v>-0.22257833895250956</v>
          </cell>
          <cell r="CB3">
            <v>-0.15606013179721356</v>
          </cell>
        </row>
        <row r="4">
          <cell r="CA4">
            <v>7365.9650311699279</v>
          </cell>
          <cell r="CD4">
            <v>44413</v>
          </cell>
          <cell r="CE4">
            <v>44770</v>
          </cell>
        </row>
        <row r="5">
          <cell r="CA5">
            <v>-0.26340349688300718</v>
          </cell>
          <cell r="CB5">
            <v>-0.14073883143128474</v>
          </cell>
          <cell r="CD5">
            <v>44201</v>
          </cell>
          <cell r="CE5">
            <v>44916</v>
          </cell>
        </row>
        <row r="6">
          <cell r="CA6">
            <v>10180.371663633712</v>
          </cell>
          <cell r="CB6">
            <v>10221.380283676112</v>
          </cell>
          <cell r="CD6">
            <v>45321</v>
          </cell>
          <cell r="CE6">
            <v>45686</v>
          </cell>
        </row>
        <row r="7">
          <cell r="CA7">
            <v>1.8037166363371195E-2</v>
          </cell>
          <cell r="CB7">
            <v>1.100842151171566E-2</v>
          </cell>
          <cell r="CD7">
            <v>43700</v>
          </cell>
          <cell r="CE7">
            <v>44425</v>
          </cell>
        </row>
        <row r="8">
          <cell r="CA8">
            <v>11395.901657780083</v>
          </cell>
          <cell r="CB8">
            <v>11728.957480874169</v>
          </cell>
          <cell r="CD8">
            <v>43521</v>
          </cell>
          <cell r="CE8">
            <v>43882</v>
          </cell>
        </row>
        <row r="9">
          <cell r="CA9">
            <v>0.13959016577800828</v>
          </cell>
          <cell r="CB9">
            <v>8.3003115456006915E-2</v>
          </cell>
          <cell r="CD9">
            <v>44854</v>
          </cell>
          <cell r="CE9">
            <v>45583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CA2">
            <v>7772.3814898358396</v>
          </cell>
          <cell r="CB2">
            <v>7121.8984219965459</v>
          </cell>
        </row>
        <row r="3">
          <cell r="CA3">
            <v>-0.22276185101641599</v>
          </cell>
          <cell r="CB3">
            <v>-0.1560865908165372</v>
          </cell>
        </row>
        <row r="4">
          <cell r="CA4">
            <v>7359.5652634727667</v>
          </cell>
          <cell r="CD4">
            <v>44424</v>
          </cell>
          <cell r="CE4">
            <v>44778</v>
          </cell>
        </row>
        <row r="5">
          <cell r="CA5">
            <v>-0.26404347365272335</v>
          </cell>
          <cell r="CB5">
            <v>-0.14034557861422592</v>
          </cell>
          <cell r="CD5">
            <v>44201</v>
          </cell>
          <cell r="CE5">
            <v>44914</v>
          </cell>
        </row>
        <row r="6">
          <cell r="CA6">
            <v>10180.753429321381</v>
          </cell>
          <cell r="CB6">
            <v>10216.452249281874</v>
          </cell>
          <cell r="CD6">
            <v>43780</v>
          </cell>
          <cell r="CE6">
            <v>44141</v>
          </cell>
        </row>
        <row r="7">
          <cell r="CA7">
            <v>1.8075342932138121E-2</v>
          </cell>
          <cell r="CB7">
            <v>1.0764673367736677E-2</v>
          </cell>
          <cell r="CD7">
            <v>42478</v>
          </cell>
          <cell r="CE7">
            <v>43202</v>
          </cell>
        </row>
        <row r="8">
          <cell r="CA8">
            <v>11400.86118727754</v>
          </cell>
          <cell r="CB8">
            <v>11719.113078573997</v>
          </cell>
          <cell r="CD8">
            <v>43518</v>
          </cell>
          <cell r="CE8">
            <v>43880</v>
          </cell>
        </row>
        <row r="9">
          <cell r="CA9">
            <v>0.14008611872775398</v>
          </cell>
          <cell r="CB9">
            <v>8.2548524481651064E-2</v>
          </cell>
          <cell r="CD9">
            <v>44854</v>
          </cell>
          <cell r="CE9">
            <v>45581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CA2">
            <v>7769.2387576525198</v>
          </cell>
          <cell r="CB2">
            <v>7122.0444526539268</v>
          </cell>
        </row>
        <row r="3">
          <cell r="CA3">
            <v>-0.22307612423474799</v>
          </cell>
          <cell r="CB3">
            <v>-0.15607793886793508</v>
          </cell>
        </row>
        <row r="4">
          <cell r="CA4">
            <v>7365.9650311699279</v>
          </cell>
          <cell r="CB4">
            <v>7383.2975581007413</v>
          </cell>
          <cell r="CD4">
            <v>44413</v>
          </cell>
          <cell r="CE4">
            <v>44770</v>
          </cell>
        </row>
        <row r="5">
          <cell r="CA5">
            <v>-0.26340349688300718</v>
          </cell>
          <cell r="CB5">
            <v>-0.14073883143128474</v>
          </cell>
          <cell r="CD5">
            <v>44201</v>
          </cell>
          <cell r="CE5">
            <v>44916</v>
          </cell>
        </row>
        <row r="6">
          <cell r="CA6">
            <v>10180.095005154164</v>
          </cell>
          <cell r="CB6">
            <v>10221.380283676112</v>
          </cell>
          <cell r="CD6">
            <v>44727</v>
          </cell>
          <cell r="CE6">
            <v>45091</v>
          </cell>
        </row>
        <row r="7">
          <cell r="CA7">
            <v>1.800950051541635E-2</v>
          </cell>
          <cell r="CB7">
            <v>1.100842151171566E-2</v>
          </cell>
          <cell r="CD7">
            <v>43700</v>
          </cell>
          <cell r="CE7">
            <v>44425</v>
          </cell>
        </row>
        <row r="8">
          <cell r="CA8">
            <v>11395.901657780083</v>
          </cell>
          <cell r="CB8">
            <v>11728.957480874169</v>
          </cell>
          <cell r="CD8">
            <v>43521</v>
          </cell>
          <cell r="CE8">
            <v>43882</v>
          </cell>
        </row>
        <row r="9">
          <cell r="CA9">
            <v>0.13959016577800828</v>
          </cell>
          <cell r="CB9">
            <v>8.3003115456006915E-2</v>
          </cell>
          <cell r="CD9">
            <v>44854</v>
          </cell>
          <cell r="CE9">
            <v>45583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CA2">
            <v>7767.9716434186739</v>
          </cell>
          <cell r="CB2">
            <v>7121.6903722382958</v>
          </cell>
        </row>
        <row r="3">
          <cell r="CA3">
            <v>-0.22320283565813259</v>
          </cell>
          <cell r="CB3">
            <v>-0.1560989173938514</v>
          </cell>
        </row>
        <row r="4">
          <cell r="CA4">
            <v>7365.9650311699279</v>
          </cell>
          <cell r="CB4">
            <v>7383.2975581007413</v>
          </cell>
          <cell r="CD4">
            <v>44413</v>
          </cell>
          <cell r="CE4">
            <v>44770</v>
          </cell>
        </row>
        <row r="5">
          <cell r="CA5">
            <v>-0.26340349688300718</v>
          </cell>
          <cell r="CB5">
            <v>-0.14073883143128474</v>
          </cell>
          <cell r="CD5">
            <v>44201</v>
          </cell>
          <cell r="CE5">
            <v>44916</v>
          </cell>
        </row>
        <row r="6">
          <cell r="CA6">
            <v>10180.371663633712</v>
          </cell>
          <cell r="CB6">
            <v>10221.380283676112</v>
          </cell>
          <cell r="CD6">
            <v>45321</v>
          </cell>
          <cell r="CE6">
            <v>45686</v>
          </cell>
        </row>
        <row r="7">
          <cell r="CA7">
            <v>1.8037166363371195E-2</v>
          </cell>
          <cell r="CB7">
            <v>1.100842151171566E-2</v>
          </cell>
          <cell r="CD7">
            <v>43700</v>
          </cell>
          <cell r="CE7">
            <v>44425</v>
          </cell>
        </row>
        <row r="8">
          <cell r="CA8">
            <v>11395.901657780083</v>
          </cell>
          <cell r="CB8">
            <v>11728.957480874169</v>
          </cell>
          <cell r="CD8">
            <v>43521</v>
          </cell>
          <cell r="CE8">
            <v>43882</v>
          </cell>
        </row>
        <row r="9">
          <cell r="CA9">
            <v>0.13959016577800828</v>
          </cell>
          <cell r="CB9">
            <v>8.3003115456006915E-2</v>
          </cell>
          <cell r="CD9">
            <v>44854</v>
          </cell>
          <cell r="CE9">
            <v>45583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L1">
            <v>45107</v>
          </cell>
        </row>
        <row r="2">
          <cell r="CA2">
            <v>8530.164107393055</v>
          </cell>
          <cell r="CB2">
            <v>5938.3143024032979</v>
          </cell>
        </row>
        <row r="3">
          <cell r="CA3">
            <v>-0.14698358926069455</v>
          </cell>
          <cell r="CB3">
            <v>-0.22939541252317364</v>
          </cell>
        </row>
        <row r="4">
          <cell r="CA4">
            <v>7403.5570766940327</v>
          </cell>
          <cell r="CB4">
            <v>7415.2706770525656</v>
          </cell>
          <cell r="CD4">
            <v>44412</v>
          </cell>
          <cell r="CE4">
            <v>44781</v>
          </cell>
        </row>
        <row r="5">
          <cell r="CA5">
            <v>-0.25964429233059666</v>
          </cell>
          <cell r="CB5">
            <v>-0.1388803406580148</v>
          </cell>
          <cell r="CD5">
            <v>44195</v>
          </cell>
          <cell r="CE5">
            <v>44932</v>
          </cell>
        </row>
        <row r="6">
          <cell r="CA6">
            <v>10175.997622867115</v>
          </cell>
          <cell r="CB6">
            <v>10431.714347777826</v>
          </cell>
          <cell r="CD6">
            <v>43193</v>
          </cell>
          <cell r="CE6">
            <v>43570</v>
          </cell>
        </row>
        <row r="7">
          <cell r="CA7">
            <v>1.7599762286711475E-2</v>
          </cell>
          <cell r="CB7">
            <v>2.1357642933063303E-2</v>
          </cell>
          <cell r="CD7">
            <v>42059</v>
          </cell>
          <cell r="CE7">
            <v>42796</v>
          </cell>
        </row>
        <row r="8">
          <cell r="CA8">
            <v>11370.510378944247</v>
          </cell>
          <cell r="CB8">
            <v>11445.218663510066</v>
          </cell>
          <cell r="CD8">
            <v>43507</v>
          </cell>
          <cell r="CE8">
            <v>43880</v>
          </cell>
        </row>
        <row r="9">
          <cell r="CA9">
            <v>0.13705103789442472</v>
          </cell>
          <cell r="CB9">
            <v>6.9823287440970994E-2</v>
          </cell>
          <cell r="CD9">
            <v>43132</v>
          </cell>
          <cell r="CE9">
            <v>43880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CA2">
            <v>7770.5530966871338</v>
          </cell>
          <cell r="CB2">
            <v>7121.3872694596939</v>
          </cell>
        </row>
        <row r="3">
          <cell r="CA3">
            <v>-0.22294469033128661</v>
          </cell>
          <cell r="CB3">
            <v>-0.15611687601542279</v>
          </cell>
        </row>
        <row r="4">
          <cell r="CA4">
            <v>7359.5652634727667</v>
          </cell>
          <cell r="CB4">
            <v>7383.2975581007413</v>
          </cell>
          <cell r="CD4">
            <v>44424</v>
          </cell>
          <cell r="CE4">
            <v>44778</v>
          </cell>
        </row>
        <row r="5">
          <cell r="CA5">
            <v>-0.26404347365272335</v>
          </cell>
          <cell r="CB5">
            <v>-0.14073883143128474</v>
          </cell>
          <cell r="CD5">
            <v>44201</v>
          </cell>
          <cell r="CE5">
            <v>44916</v>
          </cell>
        </row>
        <row r="6">
          <cell r="CA6">
            <v>10181.982752091117</v>
          </cell>
          <cell r="CB6">
            <v>10221.380283676112</v>
          </cell>
          <cell r="CD6">
            <v>45320</v>
          </cell>
          <cell r="CE6">
            <v>45684</v>
          </cell>
        </row>
        <row r="7">
          <cell r="CA7">
            <v>1.8198275209111599E-2</v>
          </cell>
          <cell r="CB7">
            <v>1.100842151171566E-2</v>
          </cell>
          <cell r="CD7">
            <v>43700</v>
          </cell>
          <cell r="CE7">
            <v>44425</v>
          </cell>
        </row>
        <row r="8">
          <cell r="CA8">
            <v>11400.86118727754</v>
          </cell>
          <cell r="CB8">
            <v>11728.957480874169</v>
          </cell>
          <cell r="CD8">
            <v>43518</v>
          </cell>
          <cell r="CE8">
            <v>43880</v>
          </cell>
        </row>
        <row r="9">
          <cell r="CA9">
            <v>0.14008611872775398</v>
          </cell>
          <cell r="CB9">
            <v>8.3003115456006915E-2</v>
          </cell>
          <cell r="CD9">
            <v>44854</v>
          </cell>
          <cell r="CE9">
            <v>45583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CA2">
            <v>7718.0281634597486</v>
          </cell>
          <cell r="CB2">
            <v>7124.2219327080165</v>
          </cell>
        </row>
        <row r="3">
          <cell r="CA3">
            <v>-0.22819718365402508</v>
          </cell>
          <cell r="CB3">
            <v>-0.15594893918033503</v>
          </cell>
        </row>
        <row r="4">
          <cell r="CA4">
            <v>7359.5652634727667</v>
          </cell>
          <cell r="CB4">
            <v>7379.4298703792256</v>
          </cell>
          <cell r="CD4">
            <v>44424</v>
          </cell>
          <cell r="CE4">
            <v>44778</v>
          </cell>
        </row>
        <row r="5">
          <cell r="CA5">
            <v>-0.26404347365272335</v>
          </cell>
          <cell r="CB5">
            <v>-0.14096391982762291</v>
          </cell>
          <cell r="CD5">
            <v>44202</v>
          </cell>
          <cell r="CE5">
            <v>44922</v>
          </cell>
        </row>
        <row r="6">
          <cell r="CA6">
            <v>10181.220637424991</v>
          </cell>
          <cell r="CB6">
            <v>10224.101153367974</v>
          </cell>
          <cell r="CD6">
            <v>45320</v>
          </cell>
          <cell r="CE6">
            <v>45684</v>
          </cell>
        </row>
        <row r="7">
          <cell r="CA7">
            <v>1.8122063742499077E-2</v>
          </cell>
          <cell r="CB7">
            <v>1.1142974725531829E-2</v>
          </cell>
          <cell r="CD7">
            <v>42465</v>
          </cell>
          <cell r="CE7">
            <v>43193</v>
          </cell>
        </row>
        <row r="8">
          <cell r="CA8">
            <v>11400.86118727754</v>
          </cell>
          <cell r="CB8">
            <v>11727.364386050842</v>
          </cell>
          <cell r="CD8">
            <v>43518</v>
          </cell>
          <cell r="CE8">
            <v>43880</v>
          </cell>
        </row>
        <row r="9">
          <cell r="CA9">
            <v>0.14008611872775398</v>
          </cell>
          <cell r="CB9">
            <v>8.2929563085745839E-2</v>
          </cell>
          <cell r="CD9">
            <v>44834</v>
          </cell>
          <cell r="CE9">
            <v>45567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CA2">
            <v>7717.4513667674964</v>
          </cell>
          <cell r="CB2">
            <v>7124.04753126383</v>
          </cell>
        </row>
        <row r="3">
          <cell r="CA3">
            <v>-0.22825486332325029</v>
          </cell>
          <cell r="CB3">
            <v>-0.15595927045764968</v>
          </cell>
        </row>
        <row r="4">
          <cell r="CA4">
            <v>7381.1634638551459</v>
          </cell>
          <cell r="CB4">
            <v>7351.5325730053337</v>
          </cell>
          <cell r="CD4">
            <v>44418</v>
          </cell>
          <cell r="CE4">
            <v>44778</v>
          </cell>
        </row>
        <row r="5">
          <cell r="CA5">
            <v>-0.2618836536144854</v>
          </cell>
          <cell r="CB5">
            <v>-0.1425892132119323</v>
          </cell>
          <cell r="CD5">
            <v>44201</v>
          </cell>
          <cell r="CE5">
            <v>44922</v>
          </cell>
        </row>
        <row r="6">
          <cell r="CA6">
            <v>10173.786690526107</v>
          </cell>
          <cell r="CB6">
            <v>10224.482415735434</v>
          </cell>
          <cell r="CD6">
            <v>43866</v>
          </cell>
          <cell r="CE6">
            <v>44232</v>
          </cell>
        </row>
        <row r="7">
          <cell r="CA7">
            <v>1.7378669052610693E-2</v>
          </cell>
          <cell r="CB7">
            <v>1.116182758920603E-2</v>
          </cell>
          <cell r="CD7">
            <v>42460</v>
          </cell>
          <cell r="CE7">
            <v>43189</v>
          </cell>
        </row>
        <row r="8">
          <cell r="CA8">
            <v>11380.96264206156</v>
          </cell>
          <cell r="CB8">
            <v>11729.154109787356</v>
          </cell>
          <cell r="CD8">
            <v>43516</v>
          </cell>
          <cell r="CE8">
            <v>43882</v>
          </cell>
        </row>
        <row r="9">
          <cell r="CA9">
            <v>0.13809626420615603</v>
          </cell>
          <cell r="CB9">
            <v>8.3012193365677556E-2</v>
          </cell>
          <cell r="CD9">
            <v>44834</v>
          </cell>
          <cell r="CE9">
            <v>45568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CA2">
            <v>7717.1994713830636</v>
          </cell>
          <cell r="CB2">
            <v>7123.9588452642074</v>
          </cell>
        </row>
        <row r="3">
          <cell r="CA3">
            <v>-0.22828005286169362</v>
          </cell>
          <cell r="CB3">
            <v>-0.15596452413040085</v>
          </cell>
        </row>
        <row r="4">
          <cell r="CA4">
            <v>7381.1634638551459</v>
          </cell>
          <cell r="CB4">
            <v>7351.5325730053337</v>
          </cell>
          <cell r="CD4">
            <v>44418</v>
          </cell>
          <cell r="CE4">
            <v>44778</v>
          </cell>
        </row>
        <row r="5">
          <cell r="CA5">
            <v>-0.2618836536144854</v>
          </cell>
          <cell r="CB5">
            <v>-0.1425892132119323</v>
          </cell>
          <cell r="CD5">
            <v>44201</v>
          </cell>
          <cell r="CE5">
            <v>44922</v>
          </cell>
        </row>
        <row r="6">
          <cell r="CA6">
            <v>10174.956781597793</v>
          </cell>
          <cell r="CB6">
            <v>10225.995441067767</v>
          </cell>
          <cell r="CD6">
            <v>43866</v>
          </cell>
          <cell r="CE6">
            <v>44232</v>
          </cell>
        </row>
        <row r="7">
          <cell r="CA7">
            <v>1.7495678159779305E-2</v>
          </cell>
          <cell r="CB7">
            <v>1.1236641002874581E-2</v>
          </cell>
          <cell r="CD7">
            <v>42461</v>
          </cell>
          <cell r="CE7">
            <v>43192</v>
          </cell>
        </row>
        <row r="8">
          <cell r="CA8">
            <v>11380.96264206156</v>
          </cell>
          <cell r="CB8">
            <v>11729.154109787356</v>
          </cell>
          <cell r="CD8">
            <v>43516</v>
          </cell>
          <cell r="CE8">
            <v>43882</v>
          </cell>
        </row>
        <row r="9">
          <cell r="CA9">
            <v>0.13809626420615603</v>
          </cell>
          <cell r="CB9">
            <v>8.3012193365677556E-2</v>
          </cell>
          <cell r="CD9">
            <v>44834</v>
          </cell>
          <cell r="CE9">
            <v>45568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CA2">
            <v>7159.5012097753843</v>
          </cell>
          <cell r="CB2">
            <v>7127.4892364153147</v>
          </cell>
        </row>
        <row r="3">
          <cell r="CA3">
            <v>-0.28404987902246159</v>
          </cell>
          <cell r="CB3">
            <v>-0.15575541242982693</v>
          </cell>
        </row>
        <row r="4">
          <cell r="CA4">
            <v>7389.4142587409169</v>
          </cell>
          <cell r="CB4">
            <v>7343.2169616393921</v>
          </cell>
          <cell r="CD4">
            <v>44417</v>
          </cell>
          <cell r="CE4">
            <v>44778</v>
          </cell>
        </row>
        <row r="5">
          <cell r="CA5">
            <v>-0.26105857412590827</v>
          </cell>
          <cell r="CB5">
            <v>-0.14307427616861734</v>
          </cell>
          <cell r="CD5">
            <v>44201</v>
          </cell>
          <cell r="CE5">
            <v>44923</v>
          </cell>
        </row>
        <row r="6">
          <cell r="CA6">
            <v>10173.377980788135</v>
          </cell>
          <cell r="CB6">
            <v>10260.163922064983</v>
          </cell>
          <cell r="CD6">
            <v>45401</v>
          </cell>
          <cell r="CE6">
            <v>45776</v>
          </cell>
        </row>
        <row r="7">
          <cell r="CA7">
            <v>1.7337798078813495E-2</v>
          </cell>
          <cell r="CB7">
            <v>1.2924672523331404E-2</v>
          </cell>
          <cell r="CD7">
            <v>43684</v>
          </cell>
          <cell r="CE7">
            <v>44414</v>
          </cell>
        </row>
        <row r="8">
          <cell r="CA8">
            <v>11371.224269198914</v>
          </cell>
          <cell r="CB8">
            <v>11739.876563479467</v>
          </cell>
          <cell r="CD8">
            <v>43516</v>
          </cell>
          <cell r="CE8">
            <v>43885</v>
          </cell>
        </row>
        <row r="9">
          <cell r="CA9">
            <v>0.13712242691989138</v>
          </cell>
          <cell r="CB9">
            <v>8.3507109505030819E-2</v>
          </cell>
          <cell r="CD9">
            <v>44851</v>
          </cell>
          <cell r="CE9">
            <v>45586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_AGRI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2">
          <cell r="CA2">
            <v>7119.2206720327358</v>
          </cell>
          <cell r="CB2">
            <v>6770.7735638223894</v>
          </cell>
        </row>
        <row r="3">
          <cell r="CA3">
            <v>-0.28807793279672644</v>
          </cell>
          <cell r="CB3">
            <v>-0.17715289610873697</v>
          </cell>
        </row>
        <row r="4">
          <cell r="CA4">
            <v>7365.9650311699279</v>
          </cell>
          <cell r="CB4">
            <v>7390.0572420811004</v>
          </cell>
          <cell r="CD4">
            <v>44413</v>
          </cell>
          <cell r="CE4">
            <v>44770</v>
          </cell>
        </row>
        <row r="5">
          <cell r="CA5">
            <v>-0.26340349688300718</v>
          </cell>
          <cell r="CB5">
            <v>-0.14034557861422592</v>
          </cell>
          <cell r="CD5">
            <v>44201</v>
          </cell>
          <cell r="CE5">
            <v>44914</v>
          </cell>
        </row>
        <row r="6">
          <cell r="CA6">
            <v>10179.509935246448</v>
          </cell>
          <cell r="CB6">
            <v>10287.552645554755</v>
          </cell>
          <cell r="CD6">
            <v>43544</v>
          </cell>
          <cell r="CE6">
            <v>43907</v>
          </cell>
        </row>
        <row r="7">
          <cell r="CA7">
            <v>1.7950993524644819E-2</v>
          </cell>
          <cell r="CB7">
            <v>1.4275733987299644E-2</v>
          </cell>
          <cell r="CD7">
            <v>42859</v>
          </cell>
          <cell r="CE7">
            <v>43588</v>
          </cell>
        </row>
        <row r="8">
          <cell r="CA8">
            <v>11395.901657780083</v>
          </cell>
          <cell r="CB8">
            <v>11719.113078573997</v>
          </cell>
          <cell r="CD8">
            <v>43521</v>
          </cell>
          <cell r="CE8">
            <v>43882</v>
          </cell>
        </row>
        <row r="9">
          <cell r="CA9">
            <v>0.13959016577800828</v>
          </cell>
          <cell r="CB9">
            <v>8.2548524481651064E-2</v>
          </cell>
          <cell r="CD9">
            <v>44854</v>
          </cell>
          <cell r="CE9">
            <v>45581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_AGRI"/>
      <sheetName val="Sheet1"/>
    </sheetNames>
    <sheetDataSet>
      <sheetData sheetId="0"/>
      <sheetData sheetId="1"/>
      <sheetData sheetId="2"/>
      <sheetData sheetId="3"/>
      <sheetData sheetId="4"/>
      <sheetData sheetId="5">
        <row r="6">
          <cell r="B6">
            <v>0.32916638341745574</v>
          </cell>
        </row>
      </sheetData>
      <sheetData sheetId="6"/>
      <sheetData sheetId="7"/>
      <sheetData sheetId="8">
        <row r="6">
          <cell r="B6">
            <v>0.39845983078637892</v>
          </cell>
        </row>
      </sheetData>
      <sheetData sheetId="9"/>
      <sheetData sheetId="10"/>
      <sheetData sheetId="11">
        <row r="6">
          <cell r="B6">
            <v>0.37348247257162381</v>
          </cell>
        </row>
      </sheetData>
      <sheetData sheetId="12"/>
      <sheetData sheetId="13"/>
      <sheetData sheetId="14">
        <row r="6">
          <cell r="B6">
            <v>0.30048277238864091</v>
          </cell>
        </row>
      </sheetData>
      <sheetData sheetId="15"/>
      <sheetData sheetId="16"/>
      <sheetData sheetId="17">
        <row r="6">
          <cell r="B6">
            <v>0.61286355373682222</v>
          </cell>
        </row>
      </sheetData>
      <sheetData sheetId="18"/>
      <sheetData sheetId="19"/>
      <sheetData sheetId="20"/>
      <sheetData sheetId="21"/>
      <sheetData sheetId="22"/>
      <sheetData sheetId="23">
        <row r="6">
          <cell r="B6">
            <v>0.14422700217187814</v>
          </cell>
          <cell r="C6">
            <v>7.7008019267995609E-2</v>
          </cell>
          <cell r="D6">
            <v>11442.270021718781</v>
          </cell>
          <cell r="E6">
            <v>11599.462735675714</v>
          </cell>
          <cell r="F6" t="str">
            <v>14.04.2025-10.02.2026</v>
          </cell>
          <cell r="G6" t="str">
            <v>28.12.2022-25.10.2024</v>
          </cell>
          <cell r="H6">
            <v>1.2050880803184644E-2</v>
          </cell>
          <cell r="I6">
            <v>1.616997191039804E-2</v>
          </cell>
          <cell r="J6">
            <v>10120.508808031846</v>
          </cell>
          <cell r="K6">
            <v>10326.014118123792</v>
          </cell>
          <cell r="L6" t="str">
            <v>21.06.2022-19.04.2023</v>
          </cell>
          <cell r="M6" t="str">
            <v>02.05.2022-29.02.2024</v>
          </cell>
          <cell r="N6">
            <v>-0.24572389492930344</v>
          </cell>
          <cell r="O6">
            <v>-0.14948563118836544</v>
          </cell>
          <cell r="P6">
            <v>7542.7610507069658</v>
          </cell>
          <cell r="Q6">
            <v>7233.7469155505314</v>
          </cell>
          <cell r="R6" t="str">
            <v>23.09.2021-20.07.2022</v>
          </cell>
          <cell r="S6" t="str">
            <v>04.01.2021-20.10.2022</v>
          </cell>
          <cell r="T6">
            <v>-0.28793222598784352</v>
          </cell>
          <cell r="U6">
            <v>-0.18863711548018525</v>
          </cell>
          <cell r="V6">
            <v>7120.677740121565</v>
          </cell>
          <cell r="W6">
            <v>6583.0973037631429</v>
          </cell>
        </row>
      </sheetData>
      <sheetData sheetId="24"/>
      <sheetData sheetId="25"/>
      <sheetData sheetId="26">
        <row r="6">
          <cell r="B6">
            <v>0.55078110594039897</v>
          </cell>
        </row>
      </sheetData>
      <sheetData sheetId="27"/>
      <sheetData sheetId="28"/>
      <sheetData sheetId="29"/>
      <sheetData sheetId="30"/>
      <sheetData sheetId="31"/>
      <sheetData sheetId="32">
        <row r="6">
          <cell r="B6">
            <v>0.21308001778254068</v>
          </cell>
        </row>
      </sheetData>
      <sheetData sheetId="33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K_EQ"/>
      <sheetName val="S_MONO"/>
      <sheetName val="EQ"/>
      <sheetName val="S_EQ"/>
      <sheetName val="Days"/>
      <sheetName val="Zile"/>
      <sheetName val="VUAN"/>
      <sheetName val="AGRI"/>
      <sheetName val="K_AGRI"/>
      <sheetName val="S_AGRI"/>
      <sheetName val="Sheet1"/>
    </sheetNames>
    <sheetDataSet>
      <sheetData sheetId="0"/>
      <sheetData sheetId="1"/>
      <sheetData sheetId="2"/>
      <sheetData sheetId="3"/>
      <sheetData sheetId="4"/>
      <sheetData sheetId="5">
        <row r="6">
          <cell r="B6">
            <v>0.32836535746352369</v>
          </cell>
        </row>
      </sheetData>
      <sheetData sheetId="6"/>
      <sheetData sheetId="7"/>
      <sheetData sheetId="8">
        <row r="6">
          <cell r="B6">
            <v>0.40602134664945938</v>
          </cell>
        </row>
      </sheetData>
      <sheetData sheetId="9"/>
      <sheetData sheetId="10"/>
      <sheetData sheetId="11">
        <row r="6">
          <cell r="B6">
            <v>0.37443504949706541</v>
          </cell>
        </row>
      </sheetData>
      <sheetData sheetId="12"/>
      <sheetData sheetId="13"/>
      <sheetData sheetId="14">
        <row r="6">
          <cell r="B6">
            <v>0.30213563812631178</v>
          </cell>
        </row>
      </sheetData>
      <sheetData sheetId="15"/>
      <sheetData sheetId="16"/>
      <sheetData sheetId="17">
        <row r="6">
          <cell r="B6">
            <v>0.64693503043837874</v>
          </cell>
        </row>
      </sheetData>
      <sheetData sheetId="18"/>
      <sheetData sheetId="19"/>
      <sheetData sheetId="20"/>
      <sheetData sheetId="21"/>
      <sheetData sheetId="22"/>
      <sheetData sheetId="23"/>
      <sheetData sheetId="24">
        <row r="6">
          <cell r="B6">
            <v>0.14605035940916508</v>
          </cell>
          <cell r="C6">
            <v>7.8812586986659827E-2</v>
          </cell>
          <cell r="D6">
            <v>11460.503594091651</v>
          </cell>
          <cell r="E6">
            <v>11638.365978408496</v>
          </cell>
          <cell r="F6" t="str">
            <v>19.03.2020-16.02.2021</v>
          </cell>
          <cell r="G6" t="str">
            <v>20.10.2022-18.09.2024</v>
          </cell>
          <cell r="H6">
            <v>1.5636745293062044E-2</v>
          </cell>
          <cell r="I6">
            <v>1.3044525859317035E-2</v>
          </cell>
          <cell r="J6">
            <v>10156.367452930621</v>
          </cell>
          <cell r="K6">
            <v>10262.592113735285</v>
          </cell>
          <cell r="L6" t="str">
            <v>09.01.2020-07.12.2020</v>
          </cell>
          <cell r="M6" t="str">
            <v>28.06.2019-20.05.2021</v>
          </cell>
          <cell r="N6">
            <v>-0.26690084562977007</v>
          </cell>
          <cell r="O6">
            <v>-0.14382419982311156</v>
          </cell>
          <cell r="P6">
            <v>7330.9915437022992</v>
          </cell>
          <cell r="Q6">
            <v>7330.3700080853523</v>
          </cell>
          <cell r="R6" t="str">
            <v>25.08.2021-19.07.2022</v>
          </cell>
          <cell r="S6" t="str">
            <v>12.02.2021-30.12.2022</v>
          </cell>
          <cell r="T6">
            <v>-0.28753801125683043</v>
          </cell>
          <cell r="U6">
            <v>-0.18763696904142546</v>
          </cell>
          <cell r="V6">
            <v>7124.619887431696</v>
          </cell>
          <cell r="W6">
            <v>6599.3369406820202</v>
          </cell>
        </row>
      </sheetData>
      <sheetData sheetId="25"/>
      <sheetData sheetId="26">
        <row r="6">
          <cell r="B6">
            <v>0.52675499653151014</v>
          </cell>
        </row>
      </sheetData>
      <sheetData sheetId="27"/>
      <sheetData sheetId="28"/>
      <sheetData sheetId="29"/>
      <sheetData sheetId="30"/>
      <sheetData sheetId="31"/>
      <sheetData sheetId="32">
        <row r="6">
          <cell r="B6">
            <v>0.11453850337673455</v>
          </cell>
        </row>
      </sheetData>
      <sheetData sheetId="3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L1">
            <v>45138</v>
          </cell>
        </row>
        <row r="2">
          <cell r="CA2">
            <v>8537.5514866024914</v>
          </cell>
          <cell r="CB2">
            <v>5938.5222835112945</v>
          </cell>
        </row>
        <row r="3">
          <cell r="CA3">
            <v>-0.14624485133975085</v>
          </cell>
          <cell r="CB3">
            <v>-0.22938191797030261</v>
          </cell>
        </row>
        <row r="4">
          <cell r="CA4">
            <v>7403.5570766940327</v>
          </cell>
          <cell r="CB4">
            <v>7381.897773401939</v>
          </cell>
          <cell r="CD4">
            <v>44412</v>
          </cell>
          <cell r="CE4">
            <v>44781</v>
          </cell>
        </row>
        <row r="5">
          <cell r="CA5">
            <v>-0.25964429233059666</v>
          </cell>
          <cell r="CB5">
            <v>-0.14082028810021718</v>
          </cell>
          <cell r="CD5">
            <v>44200</v>
          </cell>
          <cell r="CE5">
            <v>44935</v>
          </cell>
        </row>
        <row r="6">
          <cell r="CA6">
            <v>10175.634868170449</v>
          </cell>
          <cell r="CB6">
            <v>10412.134372822829</v>
          </cell>
          <cell r="CD6">
            <v>43195</v>
          </cell>
          <cell r="CE6">
            <v>43572</v>
          </cell>
        </row>
        <row r="7">
          <cell r="CA7">
            <v>1.7563486817044904E-2</v>
          </cell>
          <cell r="CB7">
            <v>2.0398665856773412E-2</v>
          </cell>
          <cell r="CD7">
            <v>42360</v>
          </cell>
          <cell r="CE7">
            <v>43104</v>
          </cell>
        </row>
        <row r="8">
          <cell r="CA8">
            <v>11370.510378944247</v>
          </cell>
          <cell r="CB8">
            <v>11446.812496219727</v>
          </cell>
          <cell r="CD8">
            <v>43507</v>
          </cell>
          <cell r="CE8">
            <v>43880</v>
          </cell>
        </row>
        <row r="9">
          <cell r="CA9">
            <v>0.13705103789442472</v>
          </cell>
          <cell r="CB9">
            <v>6.9897775314059052E-2</v>
          </cell>
          <cell r="CD9">
            <v>43133</v>
          </cell>
          <cell r="CE9">
            <v>43880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L1">
            <v>45169</v>
          </cell>
        </row>
        <row r="2">
          <cell r="CA2">
            <v>8535.7297527352548</v>
          </cell>
          <cell r="CB2">
            <v>5938.8298990480635</v>
          </cell>
        </row>
        <row r="3">
          <cell r="CA3">
            <v>-0.14642702472647451</v>
          </cell>
          <cell r="CB3">
            <v>-0.22936195921508884</v>
          </cell>
        </row>
        <row r="4">
          <cell r="CA4">
            <v>7409.3151190908211</v>
          </cell>
          <cell r="CB4">
            <v>7415.2706770525656</v>
          </cell>
          <cell r="CD4">
            <v>44413</v>
          </cell>
          <cell r="CE4">
            <v>44783</v>
          </cell>
        </row>
        <row r="5">
          <cell r="CA5">
            <v>-0.25906848809091793</v>
          </cell>
          <cell r="CB5">
            <v>-0.1388803406580148</v>
          </cell>
          <cell r="CD5">
            <v>44195</v>
          </cell>
          <cell r="CE5">
            <v>44932</v>
          </cell>
        </row>
        <row r="6">
          <cell r="CA6">
            <v>10177.312115476108</v>
          </cell>
          <cell r="CB6">
            <v>10391.114490825126</v>
          </cell>
          <cell r="CD6">
            <v>43194</v>
          </cell>
          <cell r="CE6">
            <v>43572</v>
          </cell>
        </row>
        <row r="7">
          <cell r="CA7">
            <v>1.7731211547610818E-2</v>
          </cell>
          <cell r="CB7">
            <v>1.9368161697486341E-2</v>
          </cell>
          <cell r="CD7">
            <v>43641</v>
          </cell>
          <cell r="CE7">
            <v>44385</v>
          </cell>
        </row>
        <row r="8">
          <cell r="CA8">
            <v>11370.010861810706</v>
          </cell>
          <cell r="CB8">
            <v>11445.218663510066</v>
          </cell>
          <cell r="CD8">
            <v>43504</v>
          </cell>
          <cell r="CE8">
            <v>43880</v>
          </cell>
        </row>
        <row r="9">
          <cell r="CA9">
            <v>0.13700108618107054</v>
          </cell>
          <cell r="CB9">
            <v>6.9823287440970994E-2</v>
          </cell>
          <cell r="CD9">
            <v>43132</v>
          </cell>
          <cell r="CE9">
            <v>43880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L1">
            <v>45198</v>
          </cell>
        </row>
        <row r="2">
          <cell r="CA2">
            <v>8536.0713658217319</v>
          </cell>
          <cell r="CB2">
            <v>5939.0180750832369</v>
          </cell>
        </row>
        <row r="3">
          <cell r="CA3">
            <v>-0.14639286341782676</v>
          </cell>
          <cell r="CB3">
            <v>-0.22934975020550108</v>
          </cell>
        </row>
        <row r="4">
          <cell r="CA4">
            <v>7403.5570766940327</v>
          </cell>
          <cell r="CB4">
            <v>7381.897773401939</v>
          </cell>
          <cell r="CD4">
            <v>44412</v>
          </cell>
          <cell r="CE4">
            <v>44781</v>
          </cell>
        </row>
        <row r="5">
          <cell r="CA5">
            <v>-0.25964429233059666</v>
          </cell>
          <cell r="CB5">
            <v>-0.14082028810021718</v>
          </cell>
          <cell r="CD5">
            <v>44200</v>
          </cell>
          <cell r="CE5">
            <v>44935</v>
          </cell>
        </row>
        <row r="6">
          <cell r="CA6">
            <v>10175.997622867115</v>
          </cell>
          <cell r="CB6">
            <v>10371.943019855255</v>
          </cell>
          <cell r="CD6">
            <v>43193</v>
          </cell>
          <cell r="CE6">
            <v>43570</v>
          </cell>
        </row>
        <row r="7">
          <cell r="CA7">
            <v>1.7599762286711475E-2</v>
          </cell>
          <cell r="CB7">
            <v>1.842736706430137E-2</v>
          </cell>
          <cell r="CD7">
            <v>43236</v>
          </cell>
          <cell r="CE7">
            <v>43985</v>
          </cell>
        </row>
        <row r="8">
          <cell r="CA8">
            <v>11370.510378944247</v>
          </cell>
          <cell r="CB8">
            <v>11446.812496219727</v>
          </cell>
          <cell r="CD8">
            <v>43507</v>
          </cell>
          <cell r="CE8">
            <v>43880</v>
          </cell>
        </row>
        <row r="9">
          <cell r="CA9">
            <v>0.13705103789442472</v>
          </cell>
          <cell r="CB9">
            <v>6.9897775314059052E-2</v>
          </cell>
          <cell r="CD9">
            <v>43133</v>
          </cell>
          <cell r="CE9">
            <v>43880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L1">
            <v>45230</v>
          </cell>
        </row>
        <row r="2">
          <cell r="CA2">
            <v>8555.6998828789929</v>
          </cell>
          <cell r="CB2">
            <v>5939.3143013641075</v>
          </cell>
        </row>
        <row r="3">
          <cell r="CA3">
            <v>-0.14443001171210068</v>
          </cell>
          <cell r="CB3">
            <v>-0.22933053120263636</v>
          </cell>
        </row>
        <row r="4">
          <cell r="CA4">
            <v>7409.3151190908211</v>
          </cell>
          <cell r="CB4">
            <v>7415.2706770525656</v>
          </cell>
          <cell r="CD4">
            <v>44413</v>
          </cell>
          <cell r="CE4">
            <v>44783</v>
          </cell>
        </row>
        <row r="5">
          <cell r="CA5">
            <v>-0.25906848809091793</v>
          </cell>
          <cell r="CB5">
            <v>-0.1388803406580148</v>
          </cell>
          <cell r="CD5">
            <v>44195</v>
          </cell>
          <cell r="CE5">
            <v>44932</v>
          </cell>
        </row>
        <row r="6">
          <cell r="CA6">
            <v>10177.312115476108</v>
          </cell>
          <cell r="CB6">
            <v>10354.31181691189</v>
          </cell>
          <cell r="CD6">
            <v>43194</v>
          </cell>
          <cell r="CE6">
            <v>43572</v>
          </cell>
        </row>
        <row r="7">
          <cell r="CA7">
            <v>1.7731211547610818E-2</v>
          </cell>
          <cell r="CB7">
            <v>1.756138964250642E-2</v>
          </cell>
          <cell r="CD7">
            <v>42044</v>
          </cell>
          <cell r="CE7">
            <v>42781</v>
          </cell>
        </row>
        <row r="8">
          <cell r="CA8">
            <v>11370.010861810706</v>
          </cell>
          <cell r="CB8">
            <v>11445.218663510066</v>
          </cell>
          <cell r="CD8">
            <v>43504</v>
          </cell>
          <cell r="CE8">
            <v>43880</v>
          </cell>
        </row>
        <row r="9">
          <cell r="CA9">
            <v>0.13700108618107054</v>
          </cell>
          <cell r="CB9">
            <v>6.9823287440970994E-2</v>
          </cell>
          <cell r="CD9">
            <v>43132</v>
          </cell>
          <cell r="CE9">
            <v>43880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BC589-DD47-4E2C-9FED-8BA0AFCD15E9}">
  <dimension ref="A1:W48"/>
  <sheetViews>
    <sheetView tabSelected="1" zoomScale="82" zoomScaleNormal="82" workbookViewId="0">
      <pane xSplit="1" ySplit="5" topLeftCell="B41" activePane="bottomRight" state="frozen"/>
      <selection pane="topRight" activeCell="B1" sqref="B1"/>
      <selection pane="bottomLeft" activeCell="A6" sqref="A6"/>
      <selection pane="bottomRight" activeCell="C47" sqref="C47"/>
    </sheetView>
  </sheetViews>
  <sheetFormatPr defaultRowHeight="15" x14ac:dyDescent="0.25"/>
  <cols>
    <col min="1" max="1" width="24.85546875" bestFit="1" customWidth="1"/>
    <col min="2" max="2" width="11.140625" style="2" customWidth="1"/>
    <col min="3" max="3" width="14.7109375" customWidth="1"/>
    <col min="4" max="4" width="12.5703125" style="3" customWidth="1"/>
    <col min="5" max="5" width="14.7109375" bestFit="1" customWidth="1"/>
    <col min="6" max="6" width="13.7109375" style="2" customWidth="1"/>
    <col min="7" max="7" width="14.85546875" customWidth="1"/>
    <col min="8" max="8" width="11.140625" style="2" customWidth="1"/>
    <col min="9" max="9" width="14.7109375" customWidth="1"/>
    <col min="10" max="10" width="12.5703125" style="3" customWidth="1"/>
    <col min="11" max="11" width="14.7109375" bestFit="1" customWidth="1"/>
    <col min="12" max="12" width="13.7109375" style="2" customWidth="1"/>
    <col min="13" max="13" width="14.85546875" bestFit="1" customWidth="1"/>
    <col min="14" max="14" width="11.28515625" style="2" customWidth="1"/>
    <col min="15" max="15" width="14.7109375" customWidth="1"/>
    <col min="16" max="16" width="12.5703125" style="3" customWidth="1"/>
    <col min="17" max="17" width="14.7109375" bestFit="1" customWidth="1"/>
    <col min="18" max="18" width="13.7109375" style="2" customWidth="1"/>
    <col min="19" max="19" width="14.85546875" bestFit="1" customWidth="1"/>
    <col min="20" max="20" width="11.28515625" style="2" customWidth="1"/>
    <col min="21" max="21" width="14.7109375" customWidth="1"/>
    <col min="22" max="22" width="12.5703125" style="3" customWidth="1"/>
    <col min="23" max="23" width="14.7109375" bestFit="1" customWidth="1"/>
  </cols>
  <sheetData>
    <row r="1" spans="1:23" x14ac:dyDescent="0.25">
      <c r="A1" s="1" t="s">
        <v>0</v>
      </c>
    </row>
    <row r="2" spans="1:23" x14ac:dyDescent="0.25">
      <c r="A2" t="s">
        <v>1</v>
      </c>
      <c r="B2" s="4">
        <v>10000</v>
      </c>
    </row>
    <row r="3" spans="1:23" ht="15.75" thickBot="1" x14ac:dyDescent="0.3">
      <c r="A3" t="s">
        <v>2</v>
      </c>
    </row>
    <row r="4" spans="1:23" s="2" customFormat="1" ht="15.75" thickBot="1" x14ac:dyDescent="0.3">
      <c r="A4" s="31" t="s">
        <v>3</v>
      </c>
      <c r="B4" s="33" t="s">
        <v>4</v>
      </c>
      <c r="C4" s="33"/>
      <c r="D4" s="33"/>
      <c r="E4" s="33"/>
      <c r="F4" s="33"/>
      <c r="G4" s="34"/>
      <c r="H4" s="35" t="s">
        <v>5</v>
      </c>
      <c r="I4" s="36"/>
      <c r="J4" s="36"/>
      <c r="K4" s="36"/>
      <c r="L4" s="36"/>
      <c r="M4" s="37"/>
      <c r="N4" s="38" t="s">
        <v>6</v>
      </c>
      <c r="O4" s="39"/>
      <c r="P4" s="39"/>
      <c r="Q4" s="39"/>
      <c r="R4" s="39"/>
      <c r="S4" s="39"/>
      <c r="T4" s="40" t="s">
        <v>7</v>
      </c>
      <c r="U4" s="41"/>
      <c r="V4" s="41"/>
      <c r="W4" s="42"/>
    </row>
    <row r="5" spans="1:23" ht="105.75" thickBot="1" x14ac:dyDescent="0.3">
      <c r="A5" s="32"/>
      <c r="B5" s="5" t="s">
        <v>8</v>
      </c>
      <c r="C5" s="6" t="s">
        <v>9</v>
      </c>
      <c r="D5" s="7" t="s">
        <v>10</v>
      </c>
      <c r="E5" s="6" t="s">
        <v>11</v>
      </c>
      <c r="F5" s="6" t="s">
        <v>12</v>
      </c>
      <c r="G5" s="8" t="s">
        <v>13</v>
      </c>
      <c r="H5" s="9" t="s">
        <v>8</v>
      </c>
      <c r="I5" s="10" t="s">
        <v>9</v>
      </c>
      <c r="J5" s="11" t="s">
        <v>10</v>
      </c>
      <c r="K5" s="10" t="s">
        <v>11</v>
      </c>
      <c r="L5" s="10" t="s">
        <v>12</v>
      </c>
      <c r="M5" s="12" t="s">
        <v>13</v>
      </c>
      <c r="N5" s="13" t="s">
        <v>8</v>
      </c>
      <c r="O5" s="14" t="s">
        <v>9</v>
      </c>
      <c r="P5" s="15" t="s">
        <v>10</v>
      </c>
      <c r="Q5" s="14" t="s">
        <v>11</v>
      </c>
      <c r="R5" s="14" t="s">
        <v>12</v>
      </c>
      <c r="S5" s="16" t="s">
        <v>13</v>
      </c>
      <c r="T5" s="17" t="s">
        <v>8</v>
      </c>
      <c r="U5" s="18" t="s">
        <v>9</v>
      </c>
      <c r="V5" s="19" t="s">
        <v>10</v>
      </c>
      <c r="W5" s="18" t="s">
        <v>11</v>
      </c>
    </row>
    <row r="6" spans="1:23" ht="30" x14ac:dyDescent="0.25">
      <c r="A6" s="20">
        <v>44926</v>
      </c>
      <c r="B6" s="21">
        <v>0.13809626420615603</v>
      </c>
      <c r="C6" s="21">
        <v>7.0926226420418681E-2</v>
      </c>
      <c r="D6" s="22">
        <v>11380.96264206156</v>
      </c>
      <c r="E6" s="22">
        <v>11468.829824350778</v>
      </c>
      <c r="F6" s="23" t="s">
        <v>14</v>
      </c>
      <c r="G6" s="23" t="s">
        <v>15</v>
      </c>
      <c r="H6" s="21">
        <v>2.4806727735867517E-2</v>
      </c>
      <c r="I6" s="21">
        <v>2.6909744228632126E-2</v>
      </c>
      <c r="J6" s="22">
        <v>10248.067277358676</v>
      </c>
      <c r="K6" s="22">
        <v>10545.436227917146</v>
      </c>
      <c r="L6" s="23" t="s">
        <v>16</v>
      </c>
      <c r="M6" s="23" t="s">
        <v>17</v>
      </c>
      <c r="N6" s="21">
        <v>-0.2618836536144854</v>
      </c>
      <c r="O6" s="21">
        <v>-0.14376279350736554</v>
      </c>
      <c r="P6" s="22">
        <v>7381.1634638551459</v>
      </c>
      <c r="Q6" s="22">
        <v>7331.4215378231038</v>
      </c>
      <c r="R6" s="23" t="s">
        <v>18</v>
      </c>
      <c r="S6" s="23" t="s">
        <v>19</v>
      </c>
      <c r="T6" s="21">
        <v>-0.35816204321550282</v>
      </c>
      <c r="U6" s="21">
        <v>-0.22894395708111848</v>
      </c>
      <c r="V6" s="22">
        <v>6418.3795678449715</v>
      </c>
      <c r="W6" s="22">
        <v>5945.2742132172398</v>
      </c>
    </row>
    <row r="7" spans="1:23" ht="30" x14ac:dyDescent="0.25">
      <c r="A7" s="20">
        <v>44957</v>
      </c>
      <c r="B7" s="21">
        <v>0.13683777863973901</v>
      </c>
      <c r="C7" s="21">
        <v>7.0208213539914688E-2</v>
      </c>
      <c r="D7" s="22">
        <v>11368.37778639739</v>
      </c>
      <c r="E7" s="22">
        <v>11453.456203282954</v>
      </c>
      <c r="F7" s="23" t="s">
        <v>20</v>
      </c>
      <c r="G7" s="23" t="s">
        <v>21</v>
      </c>
      <c r="H7" s="21">
        <v>2.3872956491630376E-2</v>
      </c>
      <c r="I7" s="21">
        <v>2.5851146225944754E-2</v>
      </c>
      <c r="J7" s="22">
        <v>10238.729564916304</v>
      </c>
      <c r="K7" s="22">
        <v>10523.705742130847</v>
      </c>
      <c r="L7" s="23" t="s">
        <v>22</v>
      </c>
      <c r="M7" s="23" t="s">
        <v>23</v>
      </c>
      <c r="N7" s="21">
        <v>-0.26117088926650989</v>
      </c>
      <c r="O7" s="21">
        <v>-0.14158778177968889</v>
      </c>
      <c r="P7" s="22">
        <v>7388.2911073349005</v>
      </c>
      <c r="Q7" s="22">
        <v>7368.7153638991495</v>
      </c>
      <c r="R7" s="23" t="s">
        <v>24</v>
      </c>
      <c r="S7" s="23" t="s">
        <v>25</v>
      </c>
      <c r="T7" s="21">
        <v>-0.35787476158367348</v>
      </c>
      <c r="U7" s="21">
        <v>-0.22890240726408873</v>
      </c>
      <c r="V7" s="22">
        <v>6421.2523841632647</v>
      </c>
      <c r="W7" s="22">
        <v>5945.9149752311723</v>
      </c>
    </row>
    <row r="8" spans="1:23" ht="30" x14ac:dyDescent="0.25">
      <c r="A8" s="20">
        <f>[1]MONO!L1</f>
        <v>44985</v>
      </c>
      <c r="B8" s="24">
        <f>[1]MONO!CA9</f>
        <v>0.13683777863973901</v>
      </c>
      <c r="C8" s="24">
        <f>[1]MONO!CB9</f>
        <v>7.0208213539914688E-2</v>
      </c>
      <c r="D8" s="25">
        <f>[1]MONO!CA8</f>
        <v>11368.37778639739</v>
      </c>
      <c r="E8" s="25">
        <f>[1]MONO!CB8</f>
        <v>11453.456203282954</v>
      </c>
      <c r="F8" s="26" t="str">
        <f>CONCATENATE(TEXT([1]MONO!CD8,"DD.MM.YYYY"),"-",TEXT([1]MONO!CE8,"dd.mm.yyyy"))</f>
        <v>18.02.2019-21.02.2020</v>
      </c>
      <c r="G8" s="26" t="str">
        <f>CONCATENATE(TEXT([1]MONO!CD9,"DD.MM.YYYY"),"-",TEXT([1]MONO!CE9,"dd.mm.yyyy"))</f>
        <v>12.02.2018-24.02.2020</v>
      </c>
      <c r="H8" s="24">
        <f>[1]MONO!CA7</f>
        <v>2.3172166573627667E-2</v>
      </c>
      <c r="I8" s="24">
        <f>[1]MONO!CB7</f>
        <v>2.4661494513013027E-2</v>
      </c>
      <c r="J8" s="25">
        <f>[1]MONO!CA6</f>
        <v>10231.721665736277</v>
      </c>
      <c r="K8" s="25">
        <f>[1]MONO!CB6</f>
        <v>10499.311783376412</v>
      </c>
      <c r="L8" s="26" t="str">
        <f>CONCATENATE(TEXT([1]MONO!CD6,"DD.MM.YYYY"),"-",TEXT([1]MONO!CE6,"dd.mm.yyyy"))</f>
        <v>17.03.2016-20.03.2017</v>
      </c>
      <c r="M8" s="26" t="str">
        <f>CONCATENATE(TEXT([1]MONO!CD7,"DD.MM.YYYY"),"-",TEXT([1]MONO!CE7,"dd.mm.yyyy"))</f>
        <v>31.05.2018-15.06.2020</v>
      </c>
      <c r="N8" s="24">
        <f>[1]MONO!CA5</f>
        <v>-0.26117088926650989</v>
      </c>
      <c r="O8" s="24">
        <f>[1]MONO!CB5</f>
        <v>-0.14158778177968889</v>
      </c>
      <c r="P8" s="25">
        <f>[1]MONO!CA4</f>
        <v>7388.2911073349005</v>
      </c>
      <c r="Q8" s="25">
        <f>[1]MONO!CB4</f>
        <v>7368.7153638991495</v>
      </c>
      <c r="R8" s="26" t="str">
        <f>CONCATENATE(TEXT([1]MONO!CD4,"DD.MM.YYYY"),"-",TEXT([1]MONO!CE4,"dd.mm.yyyy"))</f>
        <v>05.08.2021-04.08.2022</v>
      </c>
      <c r="S8" s="26" t="str">
        <f>CONCATENATE(TEXT([1]MONO!CD5,"DD.MM.YYYY"),"-",TEXT([1]MONO!CE5,"dd.mm.yyyy"))</f>
        <v>05.01.2021-05.01.2023</v>
      </c>
      <c r="T8" s="24">
        <f>[1]MONO!CA3</f>
        <v>-0.23018200280639767</v>
      </c>
      <c r="U8" s="24">
        <f>[1]MONO!CB3</f>
        <v>-0.22907533543265335</v>
      </c>
      <c r="V8" s="25">
        <f>[1]MONO!CA2</f>
        <v>7698.1799719360233</v>
      </c>
      <c r="W8" s="25">
        <f>[1]MONO!CB2</f>
        <v>5943.2483843827595</v>
      </c>
    </row>
    <row r="9" spans="1:23" ht="30" x14ac:dyDescent="0.25">
      <c r="A9" s="20">
        <f>[2]MONO!L$1</f>
        <v>45016</v>
      </c>
      <c r="B9" s="24">
        <f>[2]MONO!CA$9</f>
        <v>0.13683777863973901</v>
      </c>
      <c r="C9" s="24">
        <f>[2]MONO!CB$9</f>
        <v>7.0208213539914688E-2</v>
      </c>
      <c r="D9" s="25">
        <f>[2]MONO!CA$8</f>
        <v>11368.37778639739</v>
      </c>
      <c r="E9" s="25">
        <f>[2]MONO!CB$8</f>
        <v>11453.456203282954</v>
      </c>
      <c r="F9" s="26" t="str">
        <f>CONCATENATE(TEXT([2]MONO!CD$8,"DD.MM.YYYY"),"-",TEXT([2]MONO!CE$8,"dd.mm.yyyy"))</f>
        <v>18.02.2019-21.02.2020</v>
      </c>
      <c r="G9" s="26" t="str">
        <f>CONCATENATE(TEXT([2]MONO!CD$9,"DD.MM.YYYY"),"-",TEXT([2]MONO!CE$9,"dd.mm.yyyy"))</f>
        <v>12.02.2018-24.02.2020</v>
      </c>
      <c r="H9" s="24">
        <f>[2]MONO!CA$7</f>
        <v>2.1903784446274763E-2</v>
      </c>
      <c r="I9" s="24">
        <f>[2]MONO!CB$7</f>
        <v>2.3919145594794244E-2</v>
      </c>
      <c r="J9" s="25">
        <f>[2]MONO!CA$6</f>
        <v>10219.037844462748</v>
      </c>
      <c r="K9" s="25">
        <f>[2]MONO!CB$6</f>
        <v>10484.104167155738</v>
      </c>
      <c r="L9" s="26" t="str">
        <f>CONCATENATE(TEXT([2]MONO!CD$6,"DD.MM.YYYY"),"-",TEXT([2]MONO!CE$6,"dd.mm.yyyy"))</f>
        <v>28.03.2018-04.04.2019</v>
      </c>
      <c r="M9" s="26" t="str">
        <f>CONCATENATE(TEXT([2]MONO!CD$7,"DD.MM.YYYY"),"-",TEXT([2]MONO!CE$7,"dd.mm.yyyy"))</f>
        <v>19.06.2019-28.06.2021</v>
      </c>
      <c r="N9" s="24">
        <f>[2]MONO!CA$5</f>
        <v>-0.26117088926650989</v>
      </c>
      <c r="O9" s="24">
        <f>[2]MONO!CB$5</f>
        <v>-0.14158778177968889</v>
      </c>
      <c r="P9" s="25">
        <f>[2]MONO!CA$4</f>
        <v>7388.2911073349005</v>
      </c>
      <c r="Q9" s="25">
        <f>[2]MONO!CB$4</f>
        <v>7368.7153638991495</v>
      </c>
      <c r="R9" s="26" t="str">
        <f>CONCATENATE(TEXT([2]MONO!CD$4,"DD.MM.YYYY"),"-",TEXT([2]MONO!CE$4,"dd.mm.yyyy"))</f>
        <v>05.08.2021-04.08.2022</v>
      </c>
      <c r="S9" s="26" t="str">
        <f>CONCATENATE(TEXT([2]MONO!CD$5,"DD.MM.YYYY"),"-",TEXT([2]MONO!CE$5,"dd.mm.yyyy"))</f>
        <v>05.01.2021-05.01.2023</v>
      </c>
      <c r="T9" s="24">
        <f>[2]MONO!CA$3</f>
        <v>-0.23118271343436136</v>
      </c>
      <c r="U9" s="24">
        <f>[2]MONO!CB$3</f>
        <v>-0.22913039708049843</v>
      </c>
      <c r="V9" s="25">
        <f>[2]MONO!CA$2</f>
        <v>7688.1728656563864</v>
      </c>
      <c r="W9" s="25">
        <f>[2]MONO!CB$2</f>
        <v>5942.3994470527014</v>
      </c>
    </row>
    <row r="10" spans="1:23" ht="30" x14ac:dyDescent="0.25">
      <c r="A10" s="20">
        <f>[3]MONO!L$1</f>
        <v>45044</v>
      </c>
      <c r="B10" s="24">
        <f>[3]MONO!CA$9</f>
        <v>0.13683777863973901</v>
      </c>
      <c r="C10" s="24">
        <f>[3]MONO!CB$9</f>
        <v>7.0663092487342594E-2</v>
      </c>
      <c r="D10" s="25">
        <f>[3]MONO!CA$8</f>
        <v>11368.37778639739</v>
      </c>
      <c r="E10" s="25">
        <f>[3]MONO!CB$8</f>
        <v>11463.194576145601</v>
      </c>
      <c r="F10" s="26" t="str">
        <f>CONCATENATE(TEXT([3]MONO!CD$8,"DD.MM.YYYY"),"-",TEXT([3]MONO!CE$8,"dd.mm.yyyy"))</f>
        <v>18.02.2019-21.02.2020</v>
      </c>
      <c r="G10" s="26" t="str">
        <f>CONCATENATE(TEXT([3]MONO!CD$9,"DD.MM.YYYY"),"-",TEXT([3]MONO!CE$9,"dd.mm.yyyy"))</f>
        <v>12.02.2018-21.02.2020</v>
      </c>
      <c r="H10" s="24">
        <f>[3]MONO!CA$7</f>
        <v>1.9627494820877563E-2</v>
      </c>
      <c r="I10" s="24">
        <f>[3]MONO!CB$7</f>
        <v>2.2997558341315782E-2</v>
      </c>
      <c r="J10" s="25">
        <f>[3]MONO!CA$6</f>
        <v>10196.274948208775</v>
      </c>
      <c r="K10" s="25">
        <f>[3]MONO!CB$6</f>
        <v>10465.240043722939</v>
      </c>
      <c r="L10" s="26" t="str">
        <f>CONCATENATE(TEXT([3]MONO!CD$6,"DD.MM.YYYY"),"-",TEXT([3]MONO!CE$6,"dd.mm.yyyy"))</f>
        <v>14.03.2018-21.03.2019</v>
      </c>
      <c r="M10" s="26" t="str">
        <f>CONCATENATE(TEXT([3]MONO!CD$7,"DD.MM.YYYY"),"-",TEXT([3]MONO!CE$7,"dd.mm.yyyy"))</f>
        <v>17.08.2015-18.08.2017</v>
      </c>
      <c r="N10" s="24">
        <f>[3]MONO!CA$5</f>
        <v>-0.26117088926650989</v>
      </c>
      <c r="O10" s="24">
        <f>[3]MONO!CB$5</f>
        <v>-0.14114191995614789</v>
      </c>
      <c r="P10" s="25">
        <f>[3]MONO!CA$4</f>
        <v>7388.2911073349005</v>
      </c>
      <c r="Q10" s="25">
        <f>[3]MONO!CB$4</f>
        <v>7376.3720165661189</v>
      </c>
      <c r="R10" s="26" t="str">
        <f>CONCATENATE(TEXT([3]MONO!CD$4,"DD.MM.YYYY"),"-",TEXT([3]MONO!CE$4,"dd.mm.yyyy"))</f>
        <v>05.08.2021-04.08.2022</v>
      </c>
      <c r="S10" s="26" t="str">
        <f>CONCATENATE(TEXT([3]MONO!CD$5,"DD.MM.YYYY"),"-",TEXT([3]MONO!CE$5,"dd.mm.yyyy"))</f>
        <v>04.01.2021-03.01.2023</v>
      </c>
      <c r="T10" s="24">
        <f>[3]MONO!CA$3</f>
        <v>-0.23116378367735135</v>
      </c>
      <c r="U10" s="24">
        <f>[3]MONO!CB$3</f>
        <v>-0.22921211341299386</v>
      </c>
      <c r="V10" s="25">
        <f>[3]MONO!CA$2</f>
        <v>7688.3621632264858</v>
      </c>
      <c r="W10" s="25">
        <f>[3]MONO!CB$2</f>
        <v>5941.1396610926349</v>
      </c>
    </row>
    <row r="11" spans="1:23" ht="30" x14ac:dyDescent="0.25">
      <c r="A11" s="20">
        <f>[4]MONO!L$1</f>
        <v>45077</v>
      </c>
      <c r="B11" s="24">
        <f>[4]MONO!CA$9</f>
        <v>0.13685124601030541</v>
      </c>
      <c r="C11" s="24">
        <f>[4]MONO!CB$9</f>
        <v>6.9635137321673923E-2</v>
      </c>
      <c r="D11" s="25">
        <f>[4]MONO!CA$8</f>
        <v>11368.512460103055</v>
      </c>
      <c r="E11" s="25">
        <f>[4]MONO!CB$8</f>
        <v>11441.193269931562</v>
      </c>
      <c r="F11" s="26" t="str">
        <f>CONCATENATE(TEXT([4]MONO!CD$8,"DD.MM.YYYY"),"-",TEXT([4]MONO!CE$8,"dd.mm.yyyy"))</f>
        <v>13.02.2019-19.02.2020</v>
      </c>
      <c r="G11" s="26" t="str">
        <f>CONCATENATE(TEXT([4]MONO!CD$9,"DD.MM.YYYY"),"-",TEXT([4]MONO!CE$9,"dd.mm.yyyy"))</f>
        <v>05.02.2018-19.02.2020</v>
      </c>
      <c r="H11" s="24">
        <f>[4]MONO!CA$7</f>
        <v>1.7554066590852038E-2</v>
      </c>
      <c r="I11" s="24">
        <f>[4]MONO!CB$7</f>
        <v>2.1963061067522549E-2</v>
      </c>
      <c r="J11" s="25">
        <f>[4]MONO!CA$6</f>
        <v>10175.54066590852</v>
      </c>
      <c r="K11" s="25">
        <f>[4]MONO!CB$6</f>
        <v>10444.084981865009</v>
      </c>
      <c r="L11" s="26" t="str">
        <f>CONCATENATE(TEXT([4]MONO!CD$6,"DD.MM.YYYY"),"-",TEXT([4]MONO!CE$6,"dd.mm.yyyy"))</f>
        <v>28.01.2016-31.01.2017</v>
      </c>
      <c r="M11" s="26" t="str">
        <f>CONCATENATE(TEXT([4]MONO!CD$7,"DD.MM.YYYY"),"-",TEXT([4]MONO!CE$7,"dd.mm.yyyy"))</f>
        <v>09.12.2015-15.12.2017</v>
      </c>
      <c r="N11" s="24">
        <f>[4]MONO!CA$5</f>
        <v>-0.2611998522469956</v>
      </c>
      <c r="O11" s="24">
        <f>[4]MONO!CB$5</f>
        <v>-0.14301663312950474</v>
      </c>
      <c r="P11" s="25">
        <f>[4]MONO!CA$4</f>
        <v>7388.0014775300442</v>
      </c>
      <c r="Q11" s="25">
        <f>[4]MONO!CB$4</f>
        <v>7344.2049109268992</v>
      </c>
      <c r="R11" s="26" t="str">
        <f>CONCATENATE(TEXT([4]MONO!CD$4,"DD.MM.YYYY"),"-",TEXT([4]MONO!CE$4,"dd.mm.yyyy"))</f>
        <v>05.08.2021-05.08.2022</v>
      </c>
      <c r="S11" s="26" t="str">
        <f>CONCATENATE(TEXT([4]MONO!CD$5,"DD.MM.YYYY"),"-",TEXT([4]MONO!CE$5,"dd.mm.yyyy"))</f>
        <v>04.01.2021-06.01.2023</v>
      </c>
      <c r="T11" s="24">
        <f>[4]MONO!CA$3</f>
        <v>-0.18246910221577872</v>
      </c>
      <c r="U11" s="24">
        <f>[4]MONO!CB$3</f>
        <v>-0.22937998154211292</v>
      </c>
      <c r="V11" s="25">
        <f>[4]MONO!CA$2</f>
        <v>8175.3089778422127</v>
      </c>
      <c r="W11" s="25">
        <f>[4]MONO!CB$2</f>
        <v>5938.5521284803417</v>
      </c>
    </row>
    <row r="12" spans="1:23" ht="30" x14ac:dyDescent="0.25">
      <c r="A12" s="20">
        <f>[5]MONO!L$1</f>
        <v>45107</v>
      </c>
      <c r="B12" s="24">
        <f>[5]MONO!CA$9</f>
        <v>0.13705103789442472</v>
      </c>
      <c r="C12" s="24">
        <f>[5]MONO!CB$9</f>
        <v>6.9823287440970994E-2</v>
      </c>
      <c r="D12" s="25">
        <f>[5]MONO!CA$8</f>
        <v>11370.510378944247</v>
      </c>
      <c r="E12" s="25">
        <f>[5]MONO!CB$8</f>
        <v>11445.218663510066</v>
      </c>
      <c r="F12" s="26" t="str">
        <f>CONCATENATE(TEXT([5]MONO!CD$8,"DD.MM.YYYY"),"-",TEXT([5]MONO!CE$8,"dd.mm.yyyy"))</f>
        <v>11.02.2019-19.02.2020</v>
      </c>
      <c r="G12" s="26" t="str">
        <f>CONCATENATE(TEXT([5]MONO!CD$9,"DD.MM.YYYY"),"-",TEXT([5]MONO!CE$9,"dd.mm.yyyy"))</f>
        <v>01.02.2018-19.02.2020</v>
      </c>
      <c r="H12" s="24">
        <f>[5]MONO!CA$7</f>
        <v>1.7599762286711475E-2</v>
      </c>
      <c r="I12" s="24">
        <f>[5]MONO!CB$7</f>
        <v>2.1357642933063303E-2</v>
      </c>
      <c r="J12" s="25">
        <f>[5]MONO!CA$6</f>
        <v>10175.997622867115</v>
      </c>
      <c r="K12" s="25">
        <f>[5]MONO!CB$6</f>
        <v>10431.714347777826</v>
      </c>
      <c r="L12" s="26" t="str">
        <f>CONCATENATE(TEXT([5]MONO!CD$6,"DD.MM.YYYY"),"-",TEXT([5]MONO!CE$6,"dd.mm.yyyy"))</f>
        <v>03.04.2018-15.04.2019</v>
      </c>
      <c r="M12" s="26" t="str">
        <f>CONCATENATE(TEXT([5]MONO!CD$7,"DD.MM.YYYY"),"-",TEXT([5]MONO!CE$7,"dd.mm.yyyy"))</f>
        <v>24.02.2015-02.03.2017</v>
      </c>
      <c r="N12" s="24">
        <f>[5]MONO!CA$5</f>
        <v>-0.25964429233059666</v>
      </c>
      <c r="O12" s="24">
        <f>[5]MONO!CB$5</f>
        <v>-0.1388803406580148</v>
      </c>
      <c r="P12" s="25">
        <f>[5]MONO!CA$4</f>
        <v>7403.5570766940327</v>
      </c>
      <c r="Q12" s="25">
        <f>[5]MONO!CB$4</f>
        <v>7415.2706770525656</v>
      </c>
      <c r="R12" s="26" t="str">
        <f>CONCATENATE(TEXT([5]MONO!CD$4,"DD.MM.YYYY"),"-",TEXT([5]MONO!CE$4,"dd.mm.yyyy"))</f>
        <v>04.08.2021-08.08.2022</v>
      </c>
      <c r="S12" s="26" t="str">
        <f>CONCATENATE(TEXT([5]MONO!CD$5,"DD.MM.YYYY"),"-",TEXT([5]MONO!CE$5,"dd.mm.yyyy"))</f>
        <v>30.12.2020-06.01.2023</v>
      </c>
      <c r="T12" s="24">
        <f>[5]MONO!CA$3</f>
        <v>-0.14698358926069455</v>
      </c>
      <c r="U12" s="24">
        <f>[5]MONO!CB$3</f>
        <v>-0.22939541252317364</v>
      </c>
      <c r="V12" s="25">
        <f>[5]MONO!CA$2</f>
        <v>8530.164107393055</v>
      </c>
      <c r="W12" s="25">
        <f>[5]MONO!CB$2</f>
        <v>5938.3143024032979</v>
      </c>
    </row>
    <row r="13" spans="1:23" ht="30" x14ac:dyDescent="0.25">
      <c r="A13" s="20">
        <f>[6]MONO!L$1</f>
        <v>45138</v>
      </c>
      <c r="B13" s="24">
        <f>[6]MONO!CA$9</f>
        <v>0.13705103789442472</v>
      </c>
      <c r="C13" s="24">
        <f>[6]MONO!CB$9</f>
        <v>6.9897775314059052E-2</v>
      </c>
      <c r="D13" s="25">
        <f>[6]MONO!CA$8</f>
        <v>11370.510378944247</v>
      </c>
      <c r="E13" s="25">
        <f>[6]MONO!CB$8</f>
        <v>11446.812496219727</v>
      </c>
      <c r="F13" s="26" t="str">
        <f>CONCATENATE(TEXT([6]MONO!CD$8,"DD.MM.YYYY"),"-",TEXT([6]MONO!CE$8,"dd.mm.yyyy"))</f>
        <v>11.02.2019-19.02.2020</v>
      </c>
      <c r="G13" s="26" t="str">
        <f>CONCATENATE(TEXT([6]MONO!CD$9,"DD.MM.YYYY"),"-",TEXT([6]MONO!CE$9,"dd.mm.yyyy"))</f>
        <v>02.02.2018-19.02.2020</v>
      </c>
      <c r="H13" s="24">
        <f>[6]MONO!CA$7</f>
        <v>1.7563486817044904E-2</v>
      </c>
      <c r="I13" s="24">
        <f>[6]MONO!CB$7</f>
        <v>2.0398665856773412E-2</v>
      </c>
      <c r="J13" s="25">
        <f>[6]MONO!CA$6</f>
        <v>10175.634868170449</v>
      </c>
      <c r="K13" s="25">
        <f>[6]MONO!CB$6</f>
        <v>10412.134372822829</v>
      </c>
      <c r="L13" s="26" t="str">
        <f>CONCATENATE(TEXT([6]MONO!CD$6,"DD.MM.YYYY"),"-",TEXT([6]MONO!CE$6,"dd.mm.yyyy"))</f>
        <v>05.04.2018-17.04.2019</v>
      </c>
      <c r="M13" s="26" t="str">
        <f>CONCATENATE(TEXT([6]MONO!CD$7,"DD.MM.YYYY"),"-",TEXT([6]MONO!CE$7,"dd.mm.yyyy"))</f>
        <v>22.12.2015-04.01.2018</v>
      </c>
      <c r="N13" s="24">
        <f>[6]MONO!CA$5</f>
        <v>-0.25964429233059666</v>
      </c>
      <c r="O13" s="24">
        <f>[6]MONO!CB$5</f>
        <v>-0.14082028810021718</v>
      </c>
      <c r="P13" s="25">
        <f>[6]MONO!CA$4</f>
        <v>7403.5570766940327</v>
      </c>
      <c r="Q13" s="25">
        <f>[6]MONO!CB$4</f>
        <v>7381.897773401939</v>
      </c>
      <c r="R13" s="26" t="str">
        <f>CONCATENATE(TEXT([6]MONO!CD$4,"DD.MM.YYYY"),"-",TEXT([6]MONO!CE$4,"dd.mm.yyyy"))</f>
        <v>04.08.2021-08.08.2022</v>
      </c>
      <c r="S13" s="26" t="str">
        <f>CONCATENATE(TEXT([6]MONO!CD$5,"DD.MM.YYYY"),"-",TEXT([6]MONO!CE$5,"dd.mm.yyyy"))</f>
        <v>04.01.2021-09.01.2023</v>
      </c>
      <c r="T13" s="24">
        <f>[6]MONO!CA$3</f>
        <v>-0.14624485133975085</v>
      </c>
      <c r="U13" s="24">
        <f>[6]MONO!CB$3</f>
        <v>-0.22938191797030261</v>
      </c>
      <c r="V13" s="25">
        <f>[6]MONO!CA$2</f>
        <v>8537.5514866024914</v>
      </c>
      <c r="W13" s="25">
        <f>[6]MONO!CB$2</f>
        <v>5938.5222835112945</v>
      </c>
    </row>
    <row r="14" spans="1:23" s="27" customFormat="1" ht="30" x14ac:dyDescent="0.25">
      <c r="A14" s="20">
        <f>[7]MONO!L$1</f>
        <v>45169</v>
      </c>
      <c r="B14" s="24">
        <f>[7]MONO!CA$9</f>
        <v>0.13700108618107054</v>
      </c>
      <c r="C14" s="24">
        <f>[7]MONO!CB$9</f>
        <v>6.9823287440970994E-2</v>
      </c>
      <c r="D14" s="25">
        <f>[7]MONO!CA$8</f>
        <v>11370.010861810706</v>
      </c>
      <c r="E14" s="25">
        <f>[7]MONO!CB$8</f>
        <v>11445.218663510066</v>
      </c>
      <c r="F14" s="26" t="str">
        <f>CONCATENATE(TEXT([7]MONO!CD$8,"DD.MM.YYYY"),"-",TEXT([7]MONO!CE$8,"dd.mm.yyyy"))</f>
        <v>08.02.2019-19.02.2020</v>
      </c>
      <c r="G14" s="26" t="str">
        <f>CONCATENATE(TEXT([7]MONO!CD$9,"DD.MM.YYYY"),"-",TEXT([7]MONO!CE$9,"dd.mm.yyyy"))</f>
        <v>01.02.2018-19.02.2020</v>
      </c>
      <c r="H14" s="24">
        <f>[7]MONO!CA$7</f>
        <v>1.7731211547610818E-2</v>
      </c>
      <c r="I14" s="24">
        <f>[7]MONO!CB$7</f>
        <v>1.9368161697486341E-2</v>
      </c>
      <c r="J14" s="25">
        <f>[7]MONO!CA$6</f>
        <v>10177.312115476108</v>
      </c>
      <c r="K14" s="25">
        <f>[7]MONO!CB$6</f>
        <v>10391.114490825126</v>
      </c>
      <c r="L14" s="26" t="str">
        <f>CONCATENATE(TEXT([7]MONO!CD$6,"DD.MM.YYYY"),"-",TEXT([7]MONO!CE$6,"dd.mm.yyyy"))</f>
        <v>04.04.2018-17.04.2019</v>
      </c>
      <c r="M14" s="26" t="str">
        <f>CONCATENATE(TEXT([7]MONO!CD$7,"DD.MM.YYYY"),"-",TEXT([7]MONO!CE$7,"dd.mm.yyyy"))</f>
        <v>25.06.2019-08.07.2021</v>
      </c>
      <c r="N14" s="24">
        <f>[7]MONO!CA$5</f>
        <v>-0.25906848809091793</v>
      </c>
      <c r="O14" s="24">
        <f>[7]MONO!CB$5</f>
        <v>-0.1388803406580148</v>
      </c>
      <c r="P14" s="25">
        <f>[7]MONO!CA$4</f>
        <v>7409.3151190908211</v>
      </c>
      <c r="Q14" s="25">
        <f>[7]MONO!CB$4</f>
        <v>7415.2706770525656</v>
      </c>
      <c r="R14" s="26" t="str">
        <f>CONCATENATE(TEXT([7]MONO!CD$4,"DD.MM.YYYY"),"-",TEXT([7]MONO!CE$4,"dd.mm.yyyy"))</f>
        <v>05.08.2021-10.08.2022</v>
      </c>
      <c r="S14" s="26" t="str">
        <f>CONCATENATE(TEXT([7]MONO!CD$5,"DD.MM.YYYY"),"-",TEXT([7]MONO!CE$5,"dd.mm.yyyy"))</f>
        <v>30.12.2020-06.01.2023</v>
      </c>
      <c r="T14" s="24">
        <f>[7]MONO!CA$3</f>
        <v>-0.14642702472647451</v>
      </c>
      <c r="U14" s="24">
        <f>[7]MONO!CB$3</f>
        <v>-0.22936195921508884</v>
      </c>
      <c r="V14" s="25">
        <f>[7]MONO!CA$2</f>
        <v>8535.7297527352548</v>
      </c>
      <c r="W14" s="25">
        <f>[7]MONO!CB$2</f>
        <v>5938.8298990480635</v>
      </c>
    </row>
    <row r="15" spans="1:23" s="27" customFormat="1" ht="30" x14ac:dyDescent="0.25">
      <c r="A15" s="20">
        <f>[8]MONO!L$1</f>
        <v>45198</v>
      </c>
      <c r="B15" s="24">
        <f>[8]MONO!CA$9</f>
        <v>0.13705103789442472</v>
      </c>
      <c r="C15" s="24">
        <f>[8]MONO!CB$9</f>
        <v>6.9897775314059052E-2</v>
      </c>
      <c r="D15" s="25">
        <f>[8]MONO!CA$8</f>
        <v>11370.510378944247</v>
      </c>
      <c r="E15" s="25">
        <f>[8]MONO!CB$8</f>
        <v>11446.812496219727</v>
      </c>
      <c r="F15" s="26" t="str">
        <f>CONCATENATE(TEXT([8]MONO!CD$8,"DD.MM.YYYY"),"-",TEXT([8]MONO!CE$8,"dd.mm.yyyy"))</f>
        <v>11.02.2019-19.02.2020</v>
      </c>
      <c r="G15" s="26" t="str">
        <f>CONCATENATE(TEXT([8]MONO!CD$9,"DD.MM.YYYY"),"-",TEXT([8]MONO!CE$9,"dd.mm.yyyy"))</f>
        <v>02.02.2018-19.02.2020</v>
      </c>
      <c r="H15" s="24">
        <f>[8]MONO!CA$7</f>
        <v>1.7599762286711475E-2</v>
      </c>
      <c r="I15" s="24">
        <f>[8]MONO!CB$7</f>
        <v>1.842736706430137E-2</v>
      </c>
      <c r="J15" s="25">
        <f>[8]MONO!CA$6</f>
        <v>10175.997622867115</v>
      </c>
      <c r="K15" s="25">
        <f>[8]MONO!CB$6</f>
        <v>10371.943019855255</v>
      </c>
      <c r="L15" s="26" t="str">
        <f>CONCATENATE(TEXT([8]MONO!CD$6,"DD.MM.YYYY"),"-",TEXT([8]MONO!CE$6,"dd.mm.yyyy"))</f>
        <v>03.04.2018-15.04.2019</v>
      </c>
      <c r="M15" s="26" t="str">
        <f>CONCATENATE(TEXT([8]MONO!CD$7,"DD.MM.YYYY"),"-",TEXT([8]MONO!CE$7,"dd.mm.yyyy"))</f>
        <v>16.05.2018-03.06.2020</v>
      </c>
      <c r="N15" s="24">
        <f>[8]MONO!CA$5</f>
        <v>-0.25964429233059666</v>
      </c>
      <c r="O15" s="24">
        <f>[8]MONO!CB$5</f>
        <v>-0.14082028810021718</v>
      </c>
      <c r="P15" s="25">
        <f>[8]MONO!CA$4</f>
        <v>7403.5570766940327</v>
      </c>
      <c r="Q15" s="25">
        <f>[8]MONO!CB$4</f>
        <v>7381.897773401939</v>
      </c>
      <c r="R15" s="26" t="str">
        <f>CONCATENATE(TEXT([8]MONO!CD$4,"DD.MM.YYYY"),"-",TEXT([8]MONO!CE$4,"dd.mm.yyyy"))</f>
        <v>04.08.2021-08.08.2022</v>
      </c>
      <c r="S15" s="26" t="str">
        <f>CONCATENATE(TEXT([8]MONO!CD$5,"DD.MM.YYYY"),"-",TEXT([8]MONO!CE$5,"dd.mm.yyyy"))</f>
        <v>04.01.2021-09.01.2023</v>
      </c>
      <c r="T15" s="24">
        <f>[8]MONO!CA$3</f>
        <v>-0.14639286341782676</v>
      </c>
      <c r="U15" s="24">
        <f>[8]MONO!CB$3</f>
        <v>-0.22934975020550108</v>
      </c>
      <c r="V15" s="25">
        <f>[8]MONO!CA$2</f>
        <v>8536.0713658217319</v>
      </c>
      <c r="W15" s="25">
        <f>[8]MONO!CB$2</f>
        <v>5939.0180750832369</v>
      </c>
    </row>
    <row r="16" spans="1:23" s="27" customFormat="1" ht="30" x14ac:dyDescent="0.25">
      <c r="A16" s="20">
        <f>[9]MONO!L$1</f>
        <v>45230</v>
      </c>
      <c r="B16" s="24">
        <f>[9]MONO!CA$9</f>
        <v>0.13700108618107054</v>
      </c>
      <c r="C16" s="24">
        <f>[9]MONO!CB$9</f>
        <v>6.9823287440970994E-2</v>
      </c>
      <c r="D16" s="25">
        <f>[9]MONO!CA$8</f>
        <v>11370.010861810706</v>
      </c>
      <c r="E16" s="25">
        <f>[9]MONO!CB$8</f>
        <v>11445.218663510066</v>
      </c>
      <c r="F16" s="26" t="str">
        <f>CONCATENATE(TEXT([9]MONO!CD$8,"DD.MM.YYYY"),"-",TEXT([9]MONO!CE$8,"dd.mm.yyyy"))</f>
        <v>08.02.2019-19.02.2020</v>
      </c>
      <c r="G16" s="26" t="str">
        <f>CONCATENATE(TEXT([9]MONO!CD$9,"DD.MM.YYYY"),"-",TEXT([9]MONO!CE$9,"dd.mm.yyyy"))</f>
        <v>01.02.2018-19.02.2020</v>
      </c>
      <c r="H16" s="24">
        <f>[9]MONO!CA$7</f>
        <v>1.7731211547610818E-2</v>
      </c>
      <c r="I16" s="24">
        <f>[9]MONO!CB$7</f>
        <v>1.756138964250642E-2</v>
      </c>
      <c r="J16" s="25">
        <f>[9]MONO!CA$6</f>
        <v>10177.312115476108</v>
      </c>
      <c r="K16" s="25">
        <f>[9]MONO!CB$6</f>
        <v>10354.31181691189</v>
      </c>
      <c r="L16" s="26" t="str">
        <f>CONCATENATE(TEXT([9]MONO!CD$6,"DD.MM.YYYY"),"-",TEXT([9]MONO!CE$6,"dd.mm.yyyy"))</f>
        <v>04.04.2018-17.04.2019</v>
      </c>
      <c r="M16" s="26" t="str">
        <f>CONCATENATE(TEXT([9]MONO!CD$7,"DD.MM.YYYY"),"-",TEXT([9]MONO!CE$7,"dd.mm.yyyy"))</f>
        <v>09.02.2015-15.02.2017</v>
      </c>
      <c r="N16" s="24">
        <f>[9]MONO!CA$5</f>
        <v>-0.25906848809091793</v>
      </c>
      <c r="O16" s="24">
        <f>[9]MONO!CB$5</f>
        <v>-0.1388803406580148</v>
      </c>
      <c r="P16" s="25">
        <f>[9]MONO!CA$4</f>
        <v>7409.3151190908211</v>
      </c>
      <c r="Q16" s="25">
        <f>[9]MONO!CB$4</f>
        <v>7415.2706770525656</v>
      </c>
      <c r="R16" s="26" t="str">
        <f>CONCATENATE(TEXT([9]MONO!CD$4,"DD.MM.YYYY"),"-",TEXT([9]MONO!CE$4,"dd.mm.yyyy"))</f>
        <v>05.08.2021-10.08.2022</v>
      </c>
      <c r="S16" s="26" t="str">
        <f>CONCATENATE(TEXT([9]MONO!CD$5,"DD.MM.YYYY"),"-",TEXT([9]MONO!CE$5,"dd.mm.yyyy"))</f>
        <v>30.12.2020-06.01.2023</v>
      </c>
      <c r="T16" s="24">
        <f>[9]MONO!CA$3</f>
        <v>-0.14443001171210068</v>
      </c>
      <c r="U16" s="24">
        <f>[9]MONO!CB$3</f>
        <v>-0.22933053120263636</v>
      </c>
      <c r="V16" s="25">
        <f>[9]MONO!CA$2</f>
        <v>8555.6998828789929</v>
      </c>
      <c r="W16" s="25">
        <f>[9]MONO!CB$2</f>
        <v>5939.3143013641075</v>
      </c>
    </row>
    <row r="17" spans="1:23" s="27" customFormat="1" ht="30" x14ac:dyDescent="0.25">
      <c r="A17" s="20">
        <f>[10]MONO!L$1</f>
        <v>45259</v>
      </c>
      <c r="B17" s="24">
        <f>[10]MONO!CA$9</f>
        <v>0.13943984007202959</v>
      </c>
      <c r="C17" s="24">
        <f>[10]MONO!CB$9</f>
        <v>7.273901912235492E-2</v>
      </c>
      <c r="D17" s="25">
        <f>[10]MONO!CA$8</f>
        <v>11394.398400720296</v>
      </c>
      <c r="E17" s="25">
        <f>[10]MONO!CB$8</f>
        <v>11507.690031475924</v>
      </c>
      <c r="F17" s="26" t="str">
        <f>CONCATENATE(TEXT([10]MONO!CD$8,"DD.MM.YYYY"),"-",TEXT([10]MONO!CE$8,"dd.mm.yyyy"))</f>
        <v>22.02.2019-21.02.2020</v>
      </c>
      <c r="G17" s="26" t="str">
        <f>CONCATENATE(TEXT([10]MONO!CD$9,"DD.MM.YYYY"),"-",TEXT([10]MONO!CE$9,"dd.mm.yyyy"))</f>
        <v>15.02.2018-21.02.2020</v>
      </c>
      <c r="H17" s="24">
        <f>[10]MONO!CA$7</f>
        <v>1.7316893612963829E-2</v>
      </c>
      <c r="I17" s="24">
        <f>[10]MONO!CB$7</f>
        <v>1.6442119305229763E-2</v>
      </c>
      <c r="J17" s="25">
        <f>[10]MONO!CA$6</f>
        <v>10173.168936129638</v>
      </c>
      <c r="K17" s="25">
        <f>[10]MONO!CB$6</f>
        <v>10331.545818977069</v>
      </c>
      <c r="L17" s="26" t="str">
        <f>CONCATENATE(TEXT([10]MONO!CD$6,"DD.MM.YYYY"),"-",TEXT([10]MONO!CE$6,"dd.mm.yyyy"))</f>
        <v>05.02.2016-01.02.2017</v>
      </c>
      <c r="M17" s="26" t="str">
        <f>CONCATENATE(TEXT([10]MONO!CD$7,"DD.MM.YYYY"),"-",TEXT([10]MONO!CE$7,"dd.mm.yyyy"))</f>
        <v>09.03.2018-16.03.2020</v>
      </c>
      <c r="N17" s="24">
        <f>[10]MONO!CA$5</f>
        <v>-0.26353896677019389</v>
      </c>
      <c r="O17" s="24">
        <f>[10]MONO!CB$5</f>
        <v>-0.14296643477405313</v>
      </c>
      <c r="P17" s="25">
        <f>[10]MONO!CA$4</f>
        <v>7364.6103322980616</v>
      </c>
      <c r="Q17" s="25">
        <f>[10]MONO!CB$4</f>
        <v>7345.0653192389727</v>
      </c>
      <c r="R17" s="26" t="str">
        <f>CONCATENATE(TEXT([10]MONO!CD$4,"DD.MM.YYYY"),"-",TEXT([10]MONO!CE$4,"dd.mm.yyyy"))</f>
        <v>05.08.2021-29.07.2022</v>
      </c>
      <c r="S17" s="26" t="str">
        <f>CONCATENATE(TEXT([10]MONO!CD$5,"DD.MM.YYYY"),"-",TEXT([10]MONO!CE$5,"dd.mm.yyyy"))</f>
        <v>04.01.2021-29.12.2022</v>
      </c>
      <c r="T17" s="24">
        <f>[10]MONO!CA$3</f>
        <v>-0.14235986655891009</v>
      </c>
      <c r="U17" s="24">
        <f>[10]MONO!CB$3</f>
        <v>-0.2287501764637162</v>
      </c>
      <c r="V17" s="25">
        <f>[10]MONO!CA$2</f>
        <v>8576.4013344108989</v>
      </c>
      <c r="W17" s="25">
        <f>[10]MONO!CB$2</f>
        <v>5948.2629030474891</v>
      </c>
    </row>
    <row r="18" spans="1:23" ht="30" x14ac:dyDescent="0.25">
      <c r="A18" s="20">
        <v>45289</v>
      </c>
      <c r="B18" s="24">
        <f>[11]MONO!CA$9</f>
        <v>0.13959016577800828</v>
      </c>
      <c r="C18" s="24">
        <f>[11]MONO!CB$9</f>
        <v>7.3040205119694779E-2</v>
      </c>
      <c r="D18" s="25">
        <f>[11]MONO!CA$8</f>
        <v>11395.901657780083</v>
      </c>
      <c r="E18" s="25">
        <f>[11]MONO!CB$8</f>
        <v>11514.152818033168</v>
      </c>
      <c r="F18" s="26" t="str">
        <f>CONCATENATE(TEXT([11]MONO!CD$8,"DD.MM.YYYY"),"-",TEXT([11]MONO!CE$8,"dd.mm.yyyy"))</f>
        <v>25.02.2019-21.02.2020</v>
      </c>
      <c r="G18" s="26" t="str">
        <f>CONCATENATE(TEXT([11]MONO!CD$9,"DD.MM.YYYY"),"-",TEXT([11]MONO!CE$9,"dd.mm.yyyy"))</f>
        <v>15.02.2018-19.02.2020</v>
      </c>
      <c r="H18" s="24">
        <f>[11]MONO!CA$7</f>
        <v>1.7371290926899409E-2</v>
      </c>
      <c r="I18" s="24">
        <f>[11]MONO!CB$7</f>
        <v>1.5811031299033385E-2</v>
      </c>
      <c r="J18" s="25">
        <f>[11]MONO!CA$6</f>
        <v>10173.712909268994</v>
      </c>
      <c r="K18" s="25">
        <f>[11]MONO!CB$6</f>
        <v>10318.720513088059</v>
      </c>
      <c r="L18" s="26" t="str">
        <f>CONCATENATE(TEXT([11]MONO!CD$6,"DD.MM.YYYY"),"-",TEXT([11]MONO!CE$6,"dd.mm.yyyy"))</f>
        <v>16.04.2018-12.04.2019</v>
      </c>
      <c r="M18" s="26" t="str">
        <f>CONCATENATE(TEXT([11]MONO!CD$7,"DD.MM.YYYY"),"-",TEXT([11]MONO!CE$7,"dd.mm.yyyy"))</f>
        <v>24.03.2015-16.03.2017</v>
      </c>
      <c r="N18" s="24">
        <f>[11]MONO!CA$5</f>
        <v>-0.26340349688300718</v>
      </c>
      <c r="O18" s="24">
        <f>[11]MONO!CB$5</f>
        <v>-0.14307427616861734</v>
      </c>
      <c r="P18" s="25">
        <f>[11]MONO!CA$4</f>
        <v>7365.9650311699279</v>
      </c>
      <c r="Q18" s="25">
        <f>[11]MONO!CB$4</f>
        <v>7343.2169616393921</v>
      </c>
      <c r="R18" s="26" t="str">
        <f>CONCATENATE(TEXT([11]MONO!CD$4,"DD.MM.YYYY"),"-",TEXT([11]MONO!CE$4,"dd.mm.yyyy"))</f>
        <v>05.08.2021-28.07.2022</v>
      </c>
      <c r="S18" s="26" t="str">
        <f>CONCATENATE(TEXT([11]MONO!CD$5,"DD.MM.YYYY"),"-",TEXT([11]MONO!CE$5,"dd.mm.yyyy"))</f>
        <v>05.01.2021-28.12.2022</v>
      </c>
      <c r="T18" s="24">
        <f>[11]MONO!CA$3</f>
        <v>-0.14224478682282826</v>
      </c>
      <c r="U18" s="24">
        <f>[11]MONO!CB$3</f>
        <v>-0.22871272229920769</v>
      </c>
      <c r="V18" s="25">
        <f>[11]MONO!CA$2</f>
        <v>8577.5521317717175</v>
      </c>
      <c r="W18" s="25">
        <f>[11]MONO!CB$2</f>
        <v>5948.8406474309922</v>
      </c>
    </row>
    <row r="19" spans="1:23" ht="30" x14ac:dyDescent="0.25">
      <c r="A19" s="28">
        <v>45322</v>
      </c>
      <c r="B19" s="24">
        <f>[12]MONO!CA$9</f>
        <v>0.1384660027857649</v>
      </c>
      <c r="C19" s="24">
        <f>[12]MONO!CB$9</f>
        <v>7.1848603655144228E-2</v>
      </c>
      <c r="D19" s="25">
        <f>[12]MONO!CA$8</f>
        <v>11384.66002785765</v>
      </c>
      <c r="E19" s="25">
        <f>[12]MONO!CB$8</f>
        <v>11488.594291574822</v>
      </c>
      <c r="F19" s="29" t="str">
        <f>CONCATENATE(TEXT([13]MONO!CD$8,"DD.MM.YYYY"),"-",TEXT([13]MONO!CE$8,"dd.mm.yyyy"))</f>
        <v>22.02.2019-24.02.2020</v>
      </c>
      <c r="G19" s="29" t="str">
        <f>CONCATENATE(TEXT([13]MONO!CD$9,"DD.MM.YYYY"),"-",TEXT([13]MONO!CE$9,"dd.mm.yyyy"))</f>
        <v>16.02.2018-19.02.2020</v>
      </c>
      <c r="H19" s="24">
        <f>[12]MONO!CA$7</f>
        <v>1.7190298853033172E-2</v>
      </c>
      <c r="I19" s="24">
        <f>[12]MONO!CB$7</f>
        <v>1.116182758920603E-2</v>
      </c>
      <c r="J19" s="25">
        <f>[12]MONO!CA$6</f>
        <v>10171.902988530332</v>
      </c>
      <c r="K19" s="25">
        <f>[12]MONO!CB$6</f>
        <v>10224.482415735434</v>
      </c>
      <c r="L19" s="29" t="str">
        <f>CONCATENATE(TEXT([13]MONO!CD$6,"DD.MM.YYYY"),"-",TEXT([13]MONO!CE$6,"dd.mm.yyyy"))</f>
        <v>23.09.2020-21.09.2021</v>
      </c>
      <c r="M19" s="29" t="str">
        <f>CONCATENATE(TEXT([13]MONO!CD$7,"DD.MM.YYYY"),"-",TEXT([13]MONO!CE$7,"dd.mm.yyyy"))</f>
        <v>31.03.2016-30.03.2018</v>
      </c>
      <c r="N19" s="24">
        <f>[12]MONO!CA$5</f>
        <v>-0.26292909727823305</v>
      </c>
      <c r="O19" s="24">
        <f>[12]MONO!CB$5</f>
        <v>-0.1425892132119323</v>
      </c>
      <c r="P19" s="25">
        <f>[12]MONO!CA$4</f>
        <v>7370.7090272176702</v>
      </c>
      <c r="Q19" s="25">
        <f>[12]MONO!CB$4</f>
        <v>7351.5325730053337</v>
      </c>
      <c r="R19" s="29" t="str">
        <f>CONCATENATE(TEXT([13]MONO!CD$4,"DD.MM.YYYY"),"-",TEXT([13]MONO!CE$4,"dd.mm.yyyy"))</f>
        <v>04.08.2021-29.07.2022</v>
      </c>
      <c r="S19" s="29" t="str">
        <f>CONCATENATE(TEXT([13]MONO!CD$5,"DD.MM.YYYY"),"-",TEXT([13]MONO!CE$5,"dd.mm.yyyy"))</f>
        <v>05.01.2021-27.12.2022</v>
      </c>
      <c r="T19" s="24">
        <f>[12]MONO!CA$3</f>
        <v>-0.13101733559722328</v>
      </c>
      <c r="U19" s="24">
        <f>[12]MONO!CB$3</f>
        <v>-0.22850317425064637</v>
      </c>
      <c r="V19" s="25">
        <f>[12]MONO!CA$2</f>
        <v>8689.8266440277675</v>
      </c>
      <c r="W19" s="25">
        <f>[12]MONO!CB$2</f>
        <v>5952.0735214132847</v>
      </c>
    </row>
    <row r="20" spans="1:23" ht="30" x14ac:dyDescent="0.25">
      <c r="A20" s="20">
        <v>45351</v>
      </c>
      <c r="B20" s="24">
        <f>[14]MONO!CA$9</f>
        <v>0.1384660027857649</v>
      </c>
      <c r="C20" s="24">
        <f>[14]MONO!CB$9</f>
        <v>7.1848603655144228E-2</v>
      </c>
      <c r="D20" s="25">
        <f>[14]MONO!CA$8</f>
        <v>11384.66002785765</v>
      </c>
      <c r="E20" s="25">
        <f>[14]MONO!CB$8</f>
        <v>11488.594291574822</v>
      </c>
      <c r="F20" s="26" t="str">
        <f>CONCATENATE(TEXT([15]MONO!CD$8,"DD.MM.YYYY"),"-",TEXT([15]MONO!CE$8,"dd.mm.yyyy"))</f>
        <v>22.02.2019-24.02.2020</v>
      </c>
      <c r="G20" s="26" t="str">
        <f>CONCATENATE(TEXT([15]MONO!CD$9,"DD.MM.YYYY"),"-",TEXT([15]MONO!CE$9,"dd.mm.yyyy"))</f>
        <v>16.02.2018-19.02.2020</v>
      </c>
      <c r="H20" s="24">
        <f>[14]MONO!CA$7</f>
        <v>1.7190298853033172E-2</v>
      </c>
      <c r="I20" s="24">
        <f>[14]MONO!CB$7</f>
        <v>1.116182758920603E-2</v>
      </c>
      <c r="J20" s="25">
        <f>[14]MONO!CA$6</f>
        <v>10171.902988530332</v>
      </c>
      <c r="K20" s="25">
        <f>[14]MONO!CB$6</f>
        <v>10224.482415735434</v>
      </c>
      <c r="L20" s="26" t="str">
        <f>CONCATENATE(TEXT([15]MONO!CD$6,"DD.MM.YYYY"),"-",TEXT([15]MONO!CE$6,"dd.mm.yyyy"))</f>
        <v>23.09.2020-21.09.2021</v>
      </c>
      <c r="M20" s="26" t="str">
        <f>CONCATENATE(TEXT([15]MONO!CD$7,"DD.MM.YYYY"),"-",TEXT([15]MONO!CE$7,"dd.mm.yyyy"))</f>
        <v>31.03.2016-30.03.2018</v>
      </c>
      <c r="N20" s="24">
        <f>[14]MONO!CA$5</f>
        <v>-0.26292909727823305</v>
      </c>
      <c r="O20" s="24">
        <f>[14]MONO!CB$5</f>
        <v>-0.1425892132119323</v>
      </c>
      <c r="P20" s="25">
        <f>[14]MONO!CA$4</f>
        <v>7370.7090272176702</v>
      </c>
      <c r="Q20" s="25">
        <f>[14]MONO!CB$4</f>
        <v>7351.5325730053337</v>
      </c>
      <c r="R20" s="26" t="str">
        <f>CONCATENATE(TEXT([15]MONO!CD$4,"DD.MM.YYYY"),"-",TEXT([15]MONO!CE$4,"dd.mm.yyyy"))</f>
        <v>04.08.2021-29.07.2022</v>
      </c>
      <c r="S20" s="26" t="str">
        <f>CONCATENATE(TEXT([15]MONO!CD$5,"DD.MM.YYYY"),"-",TEXT([15]MONO!CE$5,"dd.mm.yyyy"))</f>
        <v>05.01.2021-27.12.2022</v>
      </c>
      <c r="T20" s="24">
        <f>[14]MONO!CA$3</f>
        <v>-0.13101733559722328</v>
      </c>
      <c r="U20" s="24">
        <f>[14]MONO!CB$3</f>
        <v>-0.22850317425064637</v>
      </c>
      <c r="V20" s="25">
        <f>[14]MONO!CA$2</f>
        <v>8689.8266440277675</v>
      </c>
      <c r="W20" s="25">
        <f>[14]MONO!CB$2</f>
        <v>5952.0735214132847</v>
      </c>
    </row>
    <row r="21" spans="1:23" ht="30" x14ac:dyDescent="0.25">
      <c r="A21" s="20">
        <v>45382</v>
      </c>
      <c r="B21" s="24">
        <f>[16]MONO!CA$9</f>
        <v>0.1384660027857649</v>
      </c>
      <c r="C21" s="24">
        <f>[16]MONO!CB$9</f>
        <v>7.1848603655144228E-2</v>
      </c>
      <c r="D21" s="25">
        <f>[16]MONO!CA$8</f>
        <v>11384.66002785765</v>
      </c>
      <c r="E21" s="25">
        <f>[16]MONO!CB$8</f>
        <v>11488.594291574822</v>
      </c>
      <c r="F21" s="26" t="str">
        <f>CONCATENATE(TEXT([17]MONO!CD$8,"DD.MM.YYYY"),"-",TEXT([17]MONO!CE$8,"dd.mm.yyyy"))</f>
        <v>22.02.2019-24.02.2020</v>
      </c>
      <c r="G21" s="26" t="str">
        <f>CONCATENATE(TEXT([17]MONO!CD$9,"DD.MM.YYYY"),"-",TEXT([17]MONO!CE$9,"dd.mm.yyyy"))</f>
        <v>16.02.2018-19.02.2020</v>
      </c>
      <c r="H21" s="24">
        <f>[16]MONO!CA$7</f>
        <v>1.7190298853033172E-2</v>
      </c>
      <c r="I21" s="24">
        <f>[16]MONO!CB$7</f>
        <v>1.116182758920603E-2</v>
      </c>
      <c r="J21" s="25">
        <f>[16]MONO!CA$6</f>
        <v>10171.902988530332</v>
      </c>
      <c r="K21" s="25">
        <f>[16]MONO!CB$6</f>
        <v>10224.482415735434</v>
      </c>
      <c r="L21" s="26" t="str">
        <f>CONCATENATE(TEXT([17]MONO!CD$6,"DD.MM.YYYY"),"-",TEXT([17]MONO!CE$6,"dd.mm.yyyy"))</f>
        <v>23.09.2020-21.09.2021</v>
      </c>
      <c r="M21" s="26" t="str">
        <f>CONCATENATE(TEXT([17]MONO!CD$7,"DD.MM.YYYY"),"-",TEXT([17]MONO!CE$7,"dd.mm.yyyy"))</f>
        <v>31.03.2016-30.03.2018</v>
      </c>
      <c r="N21" s="24">
        <f>[16]MONO!CA$5</f>
        <v>-0.26292909727823305</v>
      </c>
      <c r="O21" s="24">
        <f>[16]MONO!CB$5</f>
        <v>-0.1425892132119323</v>
      </c>
      <c r="P21" s="25">
        <f>[16]MONO!CA$4</f>
        <v>7370.7090272176702</v>
      </c>
      <c r="Q21" s="25">
        <f>[16]MONO!CB$4</f>
        <v>7351.5325730053337</v>
      </c>
      <c r="R21" s="26" t="str">
        <f>CONCATENATE(TEXT([17]MONO!CD$4,"DD.MM.YYYY"),"-",TEXT([17]MONO!CE$4,"dd.mm.yyyy"))</f>
        <v>04.08.2021-29.07.2022</v>
      </c>
      <c r="S21" s="26" t="str">
        <f>CONCATENATE(TEXT([17]MONO!CD$5,"DD.MM.YYYY"),"-",TEXT([17]MONO!CE$5,"dd.mm.yyyy"))</f>
        <v>05.01.2021-27.12.2022</v>
      </c>
      <c r="T21" s="24">
        <f>[16]MONO!CA$3</f>
        <v>-0.13101733559722328</v>
      </c>
      <c r="U21" s="24">
        <f>[16]MONO!CB$3</f>
        <v>-0.22850317425064637</v>
      </c>
      <c r="V21" s="25">
        <f>[16]MONO!CA$2</f>
        <v>8689.8266440277675</v>
      </c>
      <c r="W21" s="25">
        <f>[16]MONO!CB$2</f>
        <v>5952.0735214132847</v>
      </c>
    </row>
    <row r="22" spans="1:23" ht="30" x14ac:dyDescent="0.25">
      <c r="A22" s="20">
        <v>45412</v>
      </c>
      <c r="B22" s="24">
        <f>[18]MONO!CA$9</f>
        <v>0.1384660027857649</v>
      </c>
      <c r="C22" s="24">
        <f>[18]MONO!CB$9</f>
        <v>7.1848603655144228E-2</v>
      </c>
      <c r="D22" s="25">
        <f>[18]MONO!CA$8</f>
        <v>11384.66002785765</v>
      </c>
      <c r="E22" s="25">
        <f>[18]MONO!CB$8</f>
        <v>11488.594291574822</v>
      </c>
      <c r="F22" s="26" t="str">
        <f>CONCATENATE(TEXT([19]MONO!CD$8,"DD.MM.YYYY"),"-",TEXT([19]MONO!CE$8,"dd.mm.yyyy"))</f>
        <v>22.02.2019-24.02.2020</v>
      </c>
      <c r="G22" s="26" t="str">
        <f>CONCATENATE(TEXT([19]MONO!CD$9,"DD.MM.YYYY"),"-",TEXT([19]MONO!CE$9,"dd.mm.yyyy"))</f>
        <v>16.02.2018-19.02.2020</v>
      </c>
      <c r="H22" s="24">
        <f>[18]MONO!CA$7</f>
        <v>1.7190298853033172E-2</v>
      </c>
      <c r="I22" s="24">
        <f>[18]MONO!CB$7</f>
        <v>1.116182758920603E-2</v>
      </c>
      <c r="J22" s="25">
        <f>[18]MONO!CA$6</f>
        <v>10171.902988530332</v>
      </c>
      <c r="K22" s="25">
        <f>[18]MONO!CB$6</f>
        <v>10224.482415735434</v>
      </c>
      <c r="L22" s="26" t="str">
        <f>CONCATENATE(TEXT([19]MONO!CD$6,"DD.MM.YYYY"),"-",TEXT([19]MONO!CE$6,"dd.mm.yyyy"))</f>
        <v>23.09.2020-21.09.2021</v>
      </c>
      <c r="M22" s="26" t="str">
        <f>CONCATENATE(TEXT([19]MONO!CD$7,"DD.MM.YYYY"),"-",TEXT([19]MONO!CE$7,"dd.mm.yyyy"))</f>
        <v>31.03.2016-30.03.2018</v>
      </c>
      <c r="N22" s="24">
        <f>[18]MONO!CA$5</f>
        <v>-0.26292909727823305</v>
      </c>
      <c r="O22" s="24">
        <f>[18]MONO!CB$5</f>
        <v>-0.1425892132119323</v>
      </c>
      <c r="P22" s="25">
        <f>[18]MONO!CA$4</f>
        <v>7370.7090272176702</v>
      </c>
      <c r="Q22" s="25">
        <f>[18]MONO!CB$4</f>
        <v>7351.5325730053337</v>
      </c>
      <c r="R22" s="26" t="str">
        <f>CONCATENATE(TEXT([19]MONO!CD$4,"DD.MM.YYYY"),"-",TEXT([19]MONO!CE$4,"dd.mm.yyyy"))</f>
        <v>04.08.2021-29.07.2022</v>
      </c>
      <c r="S22" s="26" t="str">
        <f>CONCATENATE(TEXT([19]MONO!CD$5,"DD.MM.YYYY"),"-",TEXT([19]MONO!CE$5,"dd.mm.yyyy"))</f>
        <v>05.01.2021-27.12.2022</v>
      </c>
      <c r="T22" s="24">
        <f>[18]MONO!CA$3</f>
        <v>-0.13101733559722328</v>
      </c>
      <c r="U22" s="24">
        <f>[18]MONO!CB$3</f>
        <v>-0.22850317425064637</v>
      </c>
      <c r="V22" s="25">
        <f>[18]MONO!CA$2</f>
        <v>8689.8266440277675</v>
      </c>
      <c r="W22" s="25">
        <f>[18]MONO!CB$2</f>
        <v>5952.0735214132847</v>
      </c>
    </row>
    <row r="23" spans="1:23" ht="30" x14ac:dyDescent="0.25">
      <c r="A23" s="20">
        <v>45443</v>
      </c>
      <c r="B23" s="24">
        <f>[20]MONO!CA$9</f>
        <v>0.13225239778463169</v>
      </c>
      <c r="C23" s="24">
        <f>[20]MONO!CB$9</f>
        <v>7.0659165748419461E-2</v>
      </c>
      <c r="D23" s="25">
        <f>[20]MONO!CA$8</f>
        <v>11322.523977846316</v>
      </c>
      <c r="E23" s="25">
        <f>[20]MONO!CB$8</f>
        <v>11463.110492011017</v>
      </c>
      <c r="F23" s="26" t="str">
        <f>CONCATENATE(TEXT([21]MONO!CD$8,"DD.MM.YYYY"),"-",TEXT([21]MONO!CE$8,"dd.mm.yyyy"))</f>
        <v>24.03.2020-03.03.2021</v>
      </c>
      <c r="G23" s="26" t="str">
        <f>CONCATENATE(TEXT([21]MONO!CD$9,"DD.MM.YYYY"),"-",TEXT([21]MONO!CE$9,"dd.mm.yyyy"))</f>
        <v>13.03.2018-21.02.2020</v>
      </c>
      <c r="H23" s="24">
        <f>[20]MONO!CA$7</f>
        <v>1.7244903602904472E-2</v>
      </c>
      <c r="I23" s="24">
        <f>[20]MONO!CB$7</f>
        <v>1.0453930001954603E-2</v>
      </c>
      <c r="J23" s="25">
        <f>[20]MONO!CA$6</f>
        <v>10172.449036029046</v>
      </c>
      <c r="K23" s="25">
        <f>[20]MONO!CB$6</f>
        <v>10210.171446563949</v>
      </c>
      <c r="L23" s="26" t="str">
        <f>CONCATENATE(TEXT([21]MONO!CD$6,"DD.MM.YYYY"),"-",TEXT([21]MONO!CE$6,"dd.mm.yyyy"))</f>
        <v>01.02.2017-12.01.2018</v>
      </c>
      <c r="M23" s="26" t="str">
        <f>CONCATENATE(TEXT([21]MONO!CD$7,"DD.MM.YYYY"),"-",TEXT([21]MONO!CE$7,"dd.mm.yyyy"))</f>
        <v>19.05.2016-30.04.2018</v>
      </c>
      <c r="N23" s="24">
        <f>[20]MONO!CA$5</f>
        <v>-0.26770922718097151</v>
      </c>
      <c r="O23" s="24">
        <f>[20]MONO!CB$5</f>
        <v>-0.14240207216531309</v>
      </c>
      <c r="P23" s="25">
        <f>[20]MONO!CA$4</f>
        <v>7322.9077281902846</v>
      </c>
      <c r="Q23" s="25">
        <f>[20]MONO!CB$4</f>
        <v>7354.7420582634877</v>
      </c>
      <c r="R23" s="26" t="str">
        <f>CONCATENATE(TEXT([21]MONO!CD$4,"DD.MM.YYYY"),"-",TEXT([21]MONO!CE$4,"dd.mm.yyyy"))</f>
        <v>16.08.2021-20.07.2022</v>
      </c>
      <c r="S23" s="26" t="str">
        <f>CONCATENATE(TEXT([21]MONO!CD$5,"DD.MM.YYYY"),"-",TEXT([21]MONO!CE$5,"dd.mm.yyyy"))</f>
        <v>20.11.2020-24.10.2022</v>
      </c>
      <c r="T23" s="24">
        <f>[20]MONO!CA$3</f>
        <v>-0.13143729943553262</v>
      </c>
      <c r="U23" s="24">
        <f>[20]MONO!CB$3</f>
        <v>-0.22865668933405314</v>
      </c>
      <c r="V23" s="25">
        <f>[20]MONO!CA$2</f>
        <v>8685.6270056446738</v>
      </c>
      <c r="W23" s="25">
        <f>[20]MONO!CB$2</f>
        <v>5949.7050290910338</v>
      </c>
    </row>
    <row r="24" spans="1:23" ht="30" x14ac:dyDescent="0.25">
      <c r="A24" s="20">
        <v>45473</v>
      </c>
      <c r="B24" s="24">
        <f>[22]MONO!CA$9</f>
        <v>0.14439879055271049</v>
      </c>
      <c r="C24" s="24">
        <f>[22]MONO!CB$9</f>
        <v>6.9878172593949905E-2</v>
      </c>
      <c r="D24" s="25">
        <f>[22]MONO!CA$8</f>
        <v>11443.987905527105</v>
      </c>
      <c r="E24" s="25">
        <f>[22]MONO!CB$8</f>
        <v>11446.393041929696</v>
      </c>
      <c r="F24" s="26" t="str">
        <f>CONCATENATE(TEXT([23]MONO!CD$8,"DD.MM.YYYY"),"-",TEXT([23]MONO!CE$8,"dd.mm.yyyy"))</f>
        <v>24.03.2020-03.02.2021</v>
      </c>
      <c r="G24" s="26" t="str">
        <f>CONCATENATE(TEXT([23]MONO!CD$9,"DD.MM.YYYY"),"-",TEXT([23]MONO!CE$9,"dd.mm.yyyy"))</f>
        <v>11.04.2018-19.02.2020</v>
      </c>
      <c r="H24" s="24">
        <f>[22]MONO!CA$7</f>
        <v>1.5567929240177098E-2</v>
      </c>
      <c r="I24" s="24">
        <f>[22]MONO!CB$7</f>
        <v>1.0392954221407402E-2</v>
      </c>
      <c r="J24" s="25">
        <f>[22]MONO!CA$6</f>
        <v>10155.679292401772</v>
      </c>
      <c r="K24" s="25">
        <f>[22]MONO!CB$6</f>
        <v>10208.939219402633</v>
      </c>
      <c r="L24" s="26" t="str">
        <f>CONCATENATE(TEXT([23]MONO!CD$6,"DD.MM.YYYY"),"-",TEXT([23]MONO!CE$6,"dd.mm.yyyy"))</f>
        <v>22.03.2016-30.01.2017</v>
      </c>
      <c r="M24" s="26" t="str">
        <f>CONCATENATE(TEXT([23]MONO!CD$7,"DD.MM.YYYY"),"-",TEXT([23]MONO!CE$7,"dd.mm.yyyy"))</f>
        <v>02.04.2020-07.02.2022</v>
      </c>
      <c r="N24" s="24">
        <f>[22]MONO!CA$5</f>
        <v>-0.25029107968757219</v>
      </c>
      <c r="O24" s="24">
        <f>[22]MONO!CB$5</f>
        <v>-0.14402513215924528</v>
      </c>
      <c r="P24" s="25">
        <f>[22]MONO!CA$4</f>
        <v>7497.0892031242784</v>
      </c>
      <c r="Q24" s="25">
        <f>[22]MONO!CB$4</f>
        <v>7326.9297437499754</v>
      </c>
      <c r="R24" s="26" t="str">
        <f>CONCATENATE(TEXT([23]MONO!CD$4,"DD.MM.YYYY"),"-",TEXT([23]MONO!CE$4,"dd.mm.yyyy"))</f>
        <v>13.09.2021-20.07.2022</v>
      </c>
      <c r="S24" s="26" t="str">
        <f>CONCATENATE(TEXT([23]MONO!CD$5,"DD.MM.YYYY"),"-",TEXT([23]MONO!CE$5,"dd.mm.yyyy"))</f>
        <v>23.12.2020-24.10.2022</v>
      </c>
      <c r="T24" s="24">
        <f>[22]MONO!CA$3</f>
        <v>-0.13147104341165783</v>
      </c>
      <c r="U24" s="24">
        <f>[22]MONO!CB$3</f>
        <v>-0.22866636073219393</v>
      </c>
      <c r="V24" s="25">
        <f>[22]MONO!CA$2</f>
        <v>8685.2895658834223</v>
      </c>
      <c r="W24" s="25">
        <f>[22]MONO!CB$2</f>
        <v>5949.5558306611802</v>
      </c>
    </row>
    <row r="25" spans="1:23" ht="30" x14ac:dyDescent="0.25">
      <c r="A25" s="20">
        <v>45504</v>
      </c>
      <c r="B25" s="24">
        <f>[24]MONO!CA$9</f>
        <v>0.14799726398463089</v>
      </c>
      <c r="C25" s="24">
        <f>[24]MONO!CB$9</f>
        <v>7.0800001757932218E-2</v>
      </c>
      <c r="D25" s="25">
        <f>[24]MONO!CA$8</f>
        <v>11479.97263984631</v>
      </c>
      <c r="E25" s="25">
        <f>[24]MONO!CB$8</f>
        <v>11466.126437647874</v>
      </c>
      <c r="F25" s="26" t="str">
        <f>CONCATENATE(TEXT([25]MONO!CD$8,"DD.MM.YYYY"),"-",TEXT([25]MONO!CE$8,"dd.mm.yyyy"))</f>
        <v>24.03.2020-04.01.2021</v>
      </c>
      <c r="G25" s="26" t="str">
        <f>CONCATENATE(TEXT([25]MONO!CD$9,"DD.MM.YYYY"),"-",TEXT([25]MONO!CE$9,"dd.mm.yyyy"))</f>
        <v>11.05.2018-19.02.2020</v>
      </c>
      <c r="H25" s="24">
        <f>[24]MONO!CA$7</f>
        <v>1.0819684472534934E-2</v>
      </c>
      <c r="I25" s="24">
        <f>[24]MONO!CB$7</f>
        <v>1.2936819587780812E-2</v>
      </c>
      <c r="J25" s="25">
        <f>[24]MONO!CA$6</f>
        <v>10108.196844725349</v>
      </c>
      <c r="K25" s="25">
        <f>[24]MONO!CB$6</f>
        <v>10260.410004766083</v>
      </c>
      <c r="L25" s="26" t="str">
        <f>CONCATENATE(TEXT([25]MONO!CD$6,"DD.MM.YYYY"),"-",TEXT([25]MONO!CE$6,"dd.mm.yyyy"))</f>
        <v>06.12.2016-14.09.2017</v>
      </c>
      <c r="M25" s="26" t="str">
        <f>CONCATENATE(TEXT([25]MONO!CD$7,"DD.MM.YYYY"),"-",TEXT([25]MONO!CE$7,"dd.mm.yyyy"))</f>
        <v>12.04.2016-19.01.2018</v>
      </c>
      <c r="N25" s="24">
        <f>[24]MONO!CA$5</f>
        <v>-0.22357768969791722</v>
      </c>
      <c r="O25" s="24">
        <f>[24]MONO!CB$5</f>
        <v>-0.14947994838406331</v>
      </c>
      <c r="P25" s="25">
        <f>[24]MONO!CA$4</f>
        <v>7764.2231030208277</v>
      </c>
      <c r="Q25" s="25">
        <f>[24]MONO!CB$4</f>
        <v>7233.8435820077557</v>
      </c>
      <c r="R25" s="26" t="str">
        <f>CONCATENATE(TEXT([25]MONO!CD$4,"DD.MM.YYYY"),"-",TEXT([25]MONO!CE$4,"dd.mm.yyyy"))</f>
        <v>15.09.2021-22.06.2022</v>
      </c>
      <c r="S25" s="26" t="str">
        <f>CONCATENATE(TEXT([25]MONO!CD$5,"DD.MM.YYYY"),"-",TEXT([25]MONO!CE$5,"dd.mm.yyyy"))</f>
        <v>04.01.2021-03.10.2022</v>
      </c>
      <c r="T25" s="24">
        <f>[24]MONO!CA$3</f>
        <v>-0.13148221539525606</v>
      </c>
      <c r="U25" s="24">
        <f>[24]MONO!CB$3</f>
        <v>-0.22867002959379967</v>
      </c>
      <c r="V25" s="25">
        <f>[24]MONO!CA$2</f>
        <v>8685.1778460474397</v>
      </c>
      <c r="W25" s="25">
        <f>[24]MONO!CB$2</f>
        <v>5949.499232468298</v>
      </c>
    </row>
    <row r="26" spans="1:23" ht="30" x14ac:dyDescent="0.25">
      <c r="A26" s="20">
        <v>45535</v>
      </c>
      <c r="B26" s="24">
        <f>[26]MONO!CA$9</f>
        <v>0.14563160284666971</v>
      </c>
      <c r="C26" s="24">
        <f>[26]MONO!CB$9</f>
        <v>7.4734339842499553E-2</v>
      </c>
      <c r="D26" s="25">
        <f>[26]MONO!CA$8</f>
        <v>11456.316028466697</v>
      </c>
      <c r="E26" s="25">
        <f>[26]MONO!CB$8</f>
        <v>11550.539012366935</v>
      </c>
      <c r="F26" s="26" t="str">
        <f>CONCATENATE(TEXT([27]MONO!CD$8,"DD.MM.YYYY"),"-",TEXT([27]MONO!CE$8,"dd.mm.yyyy"))</f>
        <v>28.04.2020-05.01.2021</v>
      </c>
      <c r="G26" s="26" t="str">
        <f>CONCATENATE(TEXT([27]MONO!CD$9,"DD.MM.YYYY"),"-",TEXT([27]MONO!CE$9,"dd.mm.yyyy"))</f>
        <v>19.06.2018-24.02.2020</v>
      </c>
      <c r="H26" s="24">
        <f>[26]MONO!CA$7</f>
        <v>9.5854568080943371E-3</v>
      </c>
      <c r="I26" s="24">
        <f>[26]MONO!CB$7</f>
        <v>1.2754025042986727E-2</v>
      </c>
      <c r="J26" s="25">
        <f>[26]MONO!CA$6</f>
        <v>10095.854568080944</v>
      </c>
      <c r="K26" s="25">
        <f>[26]MONO!CB$6</f>
        <v>10256.707152407706</v>
      </c>
      <c r="L26" s="26" t="str">
        <f>CONCATENATE(TEXT([27]MONO!CD$6,"DD.MM.YYYY"),"-",TEXT([27]MONO!CE$6,"dd.mm.yyyy"))</f>
        <v>15.10.2020-24.06.2021</v>
      </c>
      <c r="M26" s="26" t="str">
        <f>CONCATENATE(TEXT([27]MONO!CD$7,"DD.MM.YYYY"),"-",TEXT([27]MONO!CE$7,"dd.mm.yyyy"))</f>
        <v>25.11.2019-03.08.2021</v>
      </c>
      <c r="N26" s="24">
        <f>[26]MONO!CA$5</f>
        <v>-0.22583759354002919</v>
      </c>
      <c r="O26" s="24">
        <f>[26]MONO!CB$5</f>
        <v>-0.14948648828438393</v>
      </c>
      <c r="P26" s="25">
        <f>[26]MONO!CA$4</f>
        <v>7741.6240645997077</v>
      </c>
      <c r="Q26" s="25">
        <f>[26]MONO!CB$4</f>
        <v>7233.7323361082936</v>
      </c>
      <c r="R26" s="26" t="str">
        <f>CONCATENATE(TEXT([27]MONO!CD$4,"DD.MM.YYYY"),"-",TEXT([27]MONO!CE$4,"dd.mm.yyyy"))</f>
        <v>12.11.2021-20.07.2022</v>
      </c>
      <c r="S26" s="26" t="str">
        <f>CONCATENATE(TEXT([27]MONO!CD$5,"DD.MM.YYYY"),"-",TEXT([27]MONO!CE$5,"dd.mm.yyyy"))</f>
        <v>12.02.2021-12.10.2022</v>
      </c>
      <c r="T26" s="24">
        <f>[26]MONO!CA$3</f>
        <v>-0.13149538838971908</v>
      </c>
      <c r="U26" s="24">
        <f>[26]MONO!CB$3</f>
        <v>-0.22867342874716834</v>
      </c>
      <c r="V26" s="25">
        <f>[26]MONO!CA$2</f>
        <v>8685.0461161028088</v>
      </c>
      <c r="W26" s="25">
        <f>[26]MONO!CB$2</f>
        <v>5949.446795206497</v>
      </c>
    </row>
    <row r="27" spans="1:23" ht="30" x14ac:dyDescent="0.25">
      <c r="A27" s="20">
        <v>45565</v>
      </c>
      <c r="B27" s="24">
        <f>[28]MONO!CA$9</f>
        <v>0.13330770871849104</v>
      </c>
      <c r="C27" s="24">
        <f>[28]MONO!CB$9</f>
        <v>8.0498598590712511E-2</v>
      </c>
      <c r="D27" s="25">
        <f>[28]MONO!CA$8</f>
        <v>11333.077087184911</v>
      </c>
      <c r="E27" s="25">
        <f>[28]MONO!CB$8</f>
        <v>11674.772215564935</v>
      </c>
      <c r="F27" s="26" t="str">
        <f>CONCATENATE(TEXT([29]MONO!CD$8,"DD.MM.YYYY"),"-",TEXT([29]MONO!CE$8,"dd.mm.yyyy"))</f>
        <v>19.05.2020-23.12.2020</v>
      </c>
      <c r="G27" s="26" t="str">
        <f>CONCATENATE(TEXT([29]MONO!CD$9,"DD.MM.YYYY"),"-",TEXT([29]MONO!CE$9,"dd.mm.yyyy"))</f>
        <v>01.10.2022-30.09.2024</v>
      </c>
      <c r="H27" s="24">
        <f>[28]MONO!CA$7</f>
        <v>7.310562404571847E-3</v>
      </c>
      <c r="I27" s="24">
        <f>[28]MONO!CB$7</f>
        <v>1.2269354745076955E-2</v>
      </c>
      <c r="J27" s="25">
        <f>[28]MONO!CA$6</f>
        <v>10073.105624045718</v>
      </c>
      <c r="K27" s="25">
        <f>[28]MONO!CB$6</f>
        <v>10246.892465560144</v>
      </c>
      <c r="L27" s="26" t="str">
        <f>CONCATENATE(TEXT([29]MONO!CD$6,"DD.MM.YYYY"),"-",TEXT([29]MONO!CE$6,"dd.mm.yyyy"))</f>
        <v>28.07.2016-07.03.2017</v>
      </c>
      <c r="M27" s="26" t="str">
        <f>CONCATENATE(TEXT([29]MONO!CD$7,"DD.MM.YYYY"),"-",TEXT([29]MONO!CE$7,"dd.mm.yyyy"))</f>
        <v>18.12.2015-21.07.2017</v>
      </c>
      <c r="N27" s="24">
        <f>[28]MONO!CA$5</f>
        <v>-0.22065207807774911</v>
      </c>
      <c r="O27" s="24">
        <f>[28]MONO!CB$5</f>
        <v>-0.14877599971596345</v>
      </c>
      <c r="P27" s="25">
        <f>[28]MONO!CA$4</f>
        <v>7793.4792192225086</v>
      </c>
      <c r="Q27" s="25">
        <f>[28]MONO!CB$4</f>
        <v>7245.8229865955745</v>
      </c>
      <c r="R27" s="26" t="str">
        <f>CONCATENATE(TEXT([29]MONO!CD$4,"DD.MM.YYYY"),"-",TEXT([29]MONO!CE$4,"dd.mm.yyyy"))</f>
        <v>14.12.2021-20.07.2022</v>
      </c>
      <c r="S27" s="26" t="str">
        <f>CONCATENATE(TEXT([29]MONO!CD$5,"DD.MM.YYYY"),"-",TEXT([29]MONO!CE$5,"dd.mm.yyyy"))</f>
        <v>04.01.2021-02.08.2022</v>
      </c>
      <c r="T27" s="24">
        <f>[28]MONO!CA$3</f>
        <v>-0.13154923850131595</v>
      </c>
      <c r="U27" s="24">
        <f>[28]MONO!CB$3</f>
        <v>-0.228692003689696</v>
      </c>
      <c r="V27" s="25">
        <f>[28]MONO!CA$2</f>
        <v>8684.5076149868401</v>
      </c>
      <c r="W27" s="25">
        <f>[28]MONO!CB$2</f>
        <v>5949.1602517221581</v>
      </c>
    </row>
    <row r="28" spans="1:23" ht="30" x14ac:dyDescent="0.25">
      <c r="A28" s="20">
        <v>45596</v>
      </c>
      <c r="B28" s="24">
        <f>[30]MONO!CA$9</f>
        <v>0.13330770871849104</v>
      </c>
      <c r="C28" s="24">
        <f>[30]MONO!CB$9</f>
        <v>8.0498598590712511E-2</v>
      </c>
      <c r="D28" s="25">
        <f>[30]MONO!CA$8</f>
        <v>11333.077087184911</v>
      </c>
      <c r="E28" s="25">
        <f>[30]MONO!CB$8</f>
        <v>11674.772215564935</v>
      </c>
      <c r="F28" s="26" t="str">
        <f>CONCATENATE(TEXT([31]MONO!CD$8,"DD.MM.YYYY"),"-",TEXT([31]MONO!CE$8,"dd.mm.yyyy"))</f>
        <v>19.05.2020-23.12.2020</v>
      </c>
      <c r="G28" s="26" t="str">
        <f>CONCATENATE(TEXT([31]MONO!CD$9,"DD.MM.YYYY"),"-",TEXT([31]MONO!CE$9,"dd.mm.yyyy"))</f>
        <v>01.10.2022-30.09.2024</v>
      </c>
      <c r="H28" s="24">
        <f>[30]MONO!CA$7</f>
        <v>7.310562404571847E-3</v>
      </c>
      <c r="I28" s="24">
        <f>[30]MONO!CB$7</f>
        <v>1.2269354745076955E-2</v>
      </c>
      <c r="J28" s="25">
        <f>[30]MONO!CA$6</f>
        <v>10073.105624045718</v>
      </c>
      <c r="K28" s="25">
        <f>[30]MONO!CB$6</f>
        <v>10246.892465560144</v>
      </c>
      <c r="L28" s="26" t="str">
        <f>CONCATENATE(TEXT([31]MONO!CD$6,"DD.MM.YYYY"),"-",TEXT([31]MONO!CE$6,"dd.mm.yyyy"))</f>
        <v>28.07.2016-07.03.2017</v>
      </c>
      <c r="M28" s="26" t="str">
        <f>CONCATENATE(TEXT([31]MONO!CD$7,"DD.MM.YYYY"),"-",TEXT([31]MONO!CE$7,"dd.mm.yyyy"))</f>
        <v>18.12.2015-21.07.2017</v>
      </c>
      <c r="N28" s="24">
        <f>[30]MONO!CA$5</f>
        <v>-0.22065207807774911</v>
      </c>
      <c r="O28" s="24">
        <f>[30]MONO!CB$5</f>
        <v>-0.14877599971596345</v>
      </c>
      <c r="P28" s="25">
        <f>[30]MONO!CA$4</f>
        <v>7793.4792192225086</v>
      </c>
      <c r="Q28" s="25">
        <f>[30]MONO!CB$4</f>
        <v>7245.8229865955745</v>
      </c>
      <c r="R28" s="26" t="str">
        <f>CONCATENATE(TEXT([31]MONO!CD$4,"DD.MM.YYYY"),"-",TEXT([31]MONO!CE$4,"dd.mm.yyyy"))</f>
        <v>14.12.2021-20.07.2022</v>
      </c>
      <c r="S28" s="26" t="str">
        <f>CONCATENATE(TEXT([31]MONO!CD$5,"DD.MM.YYYY"),"-",TEXT([31]MONO!CE$5,"dd.mm.yyyy"))</f>
        <v>04.01.2021-02.08.2022</v>
      </c>
      <c r="T28" s="24">
        <f>[30]MONO!CA$3</f>
        <v>-0.11478567066700329</v>
      </c>
      <c r="U28" s="24">
        <f>[30]MONO!CB$3</f>
        <v>-0.22868999432933956</v>
      </c>
      <c r="V28" s="25">
        <f>[30]MONO!CA$2</f>
        <v>8852.1432933299675</v>
      </c>
      <c r="W28" s="25">
        <f>[30]MONO!CB$2</f>
        <v>5949.1912484767427</v>
      </c>
    </row>
    <row r="29" spans="1:23" ht="30" x14ac:dyDescent="0.25">
      <c r="A29" s="20">
        <v>45626</v>
      </c>
      <c r="B29" s="24">
        <f>[32]MONO!CA$9</f>
        <v>0.11684768042709313</v>
      </c>
      <c r="C29" s="24">
        <f>[32]MONO!CB$9</f>
        <v>7.1169020848420139E-2</v>
      </c>
      <c r="D29" s="25">
        <f>[32]MONO!CA$8</f>
        <v>11168.476804270931</v>
      </c>
      <c r="E29" s="25">
        <f>[32]MONO!CB$8</f>
        <v>11474.030712253632</v>
      </c>
      <c r="F29" s="26" t="str">
        <f>CONCATENATE(TEXT([33]MONO!CD$8,"DD.MM.YYYY"),"-",TEXT([33]MONO!CE$8,"dd.mm.yyyy"))</f>
        <v>14.05.2020-19.10.2020</v>
      </c>
      <c r="G29" s="26" t="str">
        <f>CONCATENATE(TEXT([33]MONO!CD$9,"DD.MM.YYYY"),"-",TEXT([33]MONO!CE$9,"dd.mm.yyyy"))</f>
        <v>12.09.2018-19.02.2020</v>
      </c>
      <c r="H29" s="24">
        <f>[32]MONO!CA$7</f>
        <v>6.3516718208443687E-3</v>
      </c>
      <c r="I29" s="24">
        <f>[32]MONO!CB$7</f>
        <v>9.8321931125040507E-3</v>
      </c>
      <c r="J29" s="25">
        <f>[32]MONO!CA$6</f>
        <v>10063.516718208444</v>
      </c>
      <c r="K29" s="25">
        <f>[32]MONO!CB$6</f>
        <v>10197.610582464096</v>
      </c>
      <c r="L29" s="26" t="str">
        <f>CONCATENATE(TEXT([33]MONO!CD$6,"DD.MM.YYYY"),"-",TEXT([33]MONO!CE$6,"dd.mm.yyyy"))</f>
        <v>26.02.2018-03.08.2018</v>
      </c>
      <c r="M29" s="26" t="str">
        <f>CONCATENATE(TEXT([33]MONO!CD$7,"DD.MM.YYYY"),"-",TEXT([33]MONO!CE$7,"dd.mm.yyyy"))</f>
        <v>06.12.2017-21.05.2019</v>
      </c>
      <c r="N29" s="24">
        <f>[32]MONO!CA$5</f>
        <v>-0.17562415102366269</v>
      </c>
      <c r="O29" s="24">
        <f>[32]MONO!CB$5</f>
        <v>-0.14781136928921823</v>
      </c>
      <c r="P29" s="25">
        <f>[32]MONO!CA$4</f>
        <v>8243.7584897633733</v>
      </c>
      <c r="Q29" s="25">
        <f>[32]MONO!CB$4</f>
        <v>7262.2546231271717</v>
      </c>
      <c r="R29" s="26" t="str">
        <f>CONCATENATE(TEXT([33]MONO!CD$4,"DD.MM.YYYY"),"-",TEXT([33]MONO!CE$4,"dd.mm.yyyy"))</f>
        <v>13.01.2022-21.06.2022</v>
      </c>
      <c r="S29" s="26" t="str">
        <f>CONCATENATE(TEXT([33]MONO!CD$5,"DD.MM.YYYY"),"-",TEXT([33]MONO!CE$5,"dd.mm.yyyy"))</f>
        <v>17.02.2021-19.07.2022</v>
      </c>
      <c r="T29" s="24">
        <f>[32]MONO!CA$3</f>
        <v>-0.10915089372584552</v>
      </c>
      <c r="U29" s="24">
        <f>[32]MONO!CB$3</f>
        <v>-0.22867004888833986</v>
      </c>
      <c r="V29" s="25">
        <f>[32]MONO!CA$2</f>
        <v>8908.4910627415447</v>
      </c>
      <c r="W29" s="25">
        <f>[32]MONO!CB$2</f>
        <v>5949.4989348191593</v>
      </c>
    </row>
    <row r="30" spans="1:23" ht="30" x14ac:dyDescent="0.25">
      <c r="A30" s="20">
        <v>45657</v>
      </c>
      <c r="B30" s="24">
        <f>[34]MONO!CA$9</f>
        <v>9.9975786955263449E-2</v>
      </c>
      <c r="C30" s="24">
        <f>[34]MONO!CB$9</f>
        <v>7.4658392791864259E-2</v>
      </c>
      <c r="D30" s="25">
        <f>[34]MONO!CA$8</f>
        <v>10999.757869552635</v>
      </c>
      <c r="E30" s="25">
        <f>[34]MONO!CB$8</f>
        <v>11548.906611979928</v>
      </c>
      <c r="F30" s="26" t="str">
        <f>CONCATENATE(TEXT([35]MONO!CD$8,"DD.MM.YYYY"),"-",TEXT([35]MONO!CE$8,"dd.mm.yyyy"))</f>
        <v>24.03.2020-06.08.2020</v>
      </c>
      <c r="G30" s="26" t="str">
        <f>CONCATENATE(TEXT([35]MONO!CD$9,"DD.MM.YYYY"),"-",TEXT([35]MONO!CE$9,"dd.mm.yyyy"))</f>
        <v>12.10.2018-21.02.2020</v>
      </c>
      <c r="H30" s="24">
        <f>[34]MONO!CA$7</f>
        <v>5.4056914200956343E-3</v>
      </c>
      <c r="I30" s="24">
        <f>[34]MONO!CB$7</f>
        <v>9.1682021740464581E-3</v>
      </c>
      <c r="J30" s="25">
        <f>[34]MONO!CA$6</f>
        <v>10054.056914200957</v>
      </c>
      <c r="K30" s="25">
        <f>[34]MONO!CB$6</f>
        <v>10184.204602791973</v>
      </c>
      <c r="L30" s="26" t="str">
        <f>CONCATENATE(TEXT([35]MONO!CD$6,"DD.MM.YYYY"),"-",TEXT([35]MONO!CE$6,"dd.mm.yyyy"))</f>
        <v>03.02.2023-19.06.2023</v>
      </c>
      <c r="M30" s="26" t="str">
        <f>CONCATENATE(TEXT([35]MONO!CD$7,"DD.MM.YYYY"),"-",TEXT([35]MONO!CE$7,"dd.mm.yyyy"))</f>
        <v>07.07.2016-09.11.2017</v>
      </c>
      <c r="N30" s="24">
        <f>[34]MONO!CA$5</f>
        <v>-0.14529608402413291</v>
      </c>
      <c r="O30" s="24">
        <f>[34]MONO!CB$5</f>
        <v>-0.13928132479354316</v>
      </c>
      <c r="P30" s="25">
        <f>[34]MONO!CA$4</f>
        <v>8547.0391597586713</v>
      </c>
      <c r="Q30" s="25">
        <f>[34]MONO!CB$4</f>
        <v>7408.3663784915825</v>
      </c>
      <c r="R30" s="26" t="str">
        <f>CONCATENATE(TEXT([35]MONO!CD$4,"DD.MM.YYYY"),"-",TEXT([35]MONO!CE$4,"dd.mm.yyyy"))</f>
        <v>03.02.2022-15.06.2022</v>
      </c>
      <c r="S30" s="26" t="str">
        <f>CONCATENATE(TEXT([35]MONO!CD$5,"DD.MM.YYYY"),"-",TEXT([35]MONO!CE$5,"dd.mm.yyyy"))</f>
        <v>14.06.2021-12.10.2022</v>
      </c>
      <c r="T30" s="24">
        <f>[34]MONO!CA$3</f>
        <v>-0.12235106231377701</v>
      </c>
      <c r="U30" s="24">
        <f>[34]MONO!CB$3</f>
        <v>-0.19586865866741587</v>
      </c>
      <c r="V30" s="25">
        <f>[34]MONO!CA$2</f>
        <v>8776.4893768622296</v>
      </c>
      <c r="W30" s="25">
        <f>[34]MONO!CB$2</f>
        <v>6466.2721411334096</v>
      </c>
    </row>
    <row r="31" spans="1:23" ht="30" x14ac:dyDescent="0.25">
      <c r="A31" s="28">
        <v>45688</v>
      </c>
      <c r="B31" s="24">
        <f>[36]MONO!CA$9</f>
        <v>0.13959016577800828</v>
      </c>
      <c r="C31" s="24">
        <f>[36]MONO!CB$9</f>
        <v>8.3085699816091596E-2</v>
      </c>
      <c r="D31" s="25">
        <f>[36]MONO!CA$8</f>
        <v>11395.901657780083</v>
      </c>
      <c r="E31" s="25">
        <f>[36]MONO!CB$8</f>
        <v>11730.746331461129</v>
      </c>
      <c r="F31" s="30" t="str">
        <f>CONCATENATE(TEXT([37]MONO!CD$8,"DD.MM.YYYY"),"-",TEXT([37]MONO!CE$8,"dd.mm.yyyy"))</f>
        <v>29.04.2020-11.08.2020</v>
      </c>
      <c r="G31" s="30" t="str">
        <f>CONCATENATE(TEXT([37]MONO!CD$9,"DD.MM.YYYY"),"-",TEXT([37]MONO!CE$9,"dd.mm.yyyy"))</f>
        <v>08.11.2018-19.02.2020</v>
      </c>
      <c r="H31" s="24">
        <f>[36]MONO!CA$7</f>
        <v>1.8037166363371195E-2</v>
      </c>
      <c r="I31" s="24">
        <f>[36]MONO!CB$7</f>
        <v>1.0847932505491542E-2</v>
      </c>
      <c r="J31" s="25">
        <f>[36]MONO!CA$6</f>
        <v>10180.371663633712</v>
      </c>
      <c r="K31" s="25">
        <f>[36]MONO!CB$6</f>
        <v>10218.135426506269</v>
      </c>
      <c r="L31" s="30" t="str">
        <f>CONCATENATE(TEXT([37]MONO!CD$6,"DD.MM.YYYY"),"-",TEXT([37]MONO!CE$6,"dd.mm.yyyy"))</f>
        <v>22.03.2016-30.06.2016</v>
      </c>
      <c r="M31" s="30" t="str">
        <f>CONCATENATE(TEXT([37]MONO!CD$7,"DD.MM.YYYY"),"-",TEXT([37]MONO!CE$7,"dd.mm.yyyy"))</f>
        <v>22.04.2016-28.07.2017</v>
      </c>
      <c r="N31" s="24">
        <f>[36]MONO!CA$5</f>
        <v>-0.26340349688300718</v>
      </c>
      <c r="O31" s="24">
        <f>[36]MONO!CB$5</f>
        <v>-0.1406113908554375</v>
      </c>
      <c r="P31" s="25">
        <f>[36]MONO!CA$4</f>
        <v>7365.9650311699279</v>
      </c>
      <c r="Q31" s="25">
        <f>[36]MONO!CB$4</f>
        <v>7385.4878152742558</v>
      </c>
      <c r="R31" s="30" t="str">
        <f>CONCATENATE(TEXT([37]MONO!CD$4,"DD.MM.YYYY"),"-",TEXT([37]MONO!CE$4,"dd.mm.yyyy"))</f>
        <v>07.04.2022-19.07.2022</v>
      </c>
      <c r="S31" s="30" t="str">
        <f>CONCATENATE(TEXT([37]MONO!CD$5,"DD.MM.YYYY"),"-",TEXT([37]MONO!CE$5,"dd.mm.yyyy"))</f>
        <v>02.07.2021-30.09.2022</v>
      </c>
      <c r="T31" s="24">
        <f>[36]MONO!CA$3</f>
        <v>-0.12724041923074059</v>
      </c>
      <c r="U31" s="24">
        <f>[36]MONO!CB$3</f>
        <v>-0.19171871031064647</v>
      </c>
      <c r="V31" s="25">
        <f>[36]MONO!CA$2</f>
        <v>8727.5958076925945</v>
      </c>
      <c r="W31" s="25">
        <f>[36]MONO!CB$2</f>
        <v>6533.186432618847</v>
      </c>
    </row>
    <row r="32" spans="1:23" ht="30" x14ac:dyDescent="0.25">
      <c r="A32" s="20">
        <v>45716</v>
      </c>
      <c r="B32" s="24">
        <f>[38]MONO!CA$9</f>
        <v>0.13683777863973901</v>
      </c>
      <c r="C32" s="24">
        <f>[38]MONO!CB$9</f>
        <v>8.3507109505030819E-2</v>
      </c>
      <c r="D32" s="25">
        <f>[38]MONO!CA$8</f>
        <v>11368.37778639739</v>
      </c>
      <c r="E32" s="25">
        <f>[38]MONO!CB$8</f>
        <v>11739.876563479467</v>
      </c>
      <c r="F32" s="30" t="str">
        <f>CONCATENATE(TEXT([39]MONO!CD$8,"DD.MM.YYYY"),"-",TEXT([39]MONO!CE$8,"dd.mm.yyyy"))</f>
        <v>19.05.2020-30.07.2020</v>
      </c>
      <c r="G32" s="30" t="str">
        <f>CONCATENATE(TEXT([39]MONO!CD$9,"DD.MM.YYYY"),"-",TEXT([39]MONO!CE$9,"dd.mm.yyyy"))</f>
        <v>07.12.2018-19.02.2020</v>
      </c>
      <c r="H32" s="24">
        <f>[38]MONO!CA$7</f>
        <v>1.9019806992981593E-2</v>
      </c>
      <c r="I32" s="24">
        <f>[38]MONO!CB$7</f>
        <v>1.1232395544842788E-2</v>
      </c>
      <c r="J32" s="25">
        <f>[38]MONO!CA$6</f>
        <v>10190.198069929816</v>
      </c>
      <c r="K32" s="25">
        <f>[38]MONO!CB$6</f>
        <v>10225.909577993612</v>
      </c>
      <c r="L32" s="30" t="str">
        <f>CONCATENATE(TEXT([39]MONO!CD$6,"DD.MM.YYYY"),"-",TEXT([39]MONO!CE$6,"dd.mm.yyyy"))</f>
        <v>18.01.2023-30.03.2023</v>
      </c>
      <c r="M32" s="30" t="str">
        <f>CONCATENATE(TEXT([39]MONO!CD$7,"DD.MM.YYYY"),"-",TEXT([39]MONO!CE$7,"dd.mm.yyyy"))</f>
        <v>10.01.2020-18.03.2021</v>
      </c>
      <c r="N32" s="24">
        <f>[38]MONO!CA$5</f>
        <v>-0.26117088926650989</v>
      </c>
      <c r="O32" s="24">
        <f>[38]MONO!CB$5</f>
        <v>-0.14307427616861734</v>
      </c>
      <c r="P32" s="25">
        <f>[38]MONO!CA$4</f>
        <v>7388.2911073349005</v>
      </c>
      <c r="Q32" s="25">
        <f>[38]MONO!CB$4</f>
        <v>7343.2169616393921</v>
      </c>
      <c r="R32" s="30" t="str">
        <f>CONCATENATE(TEXT([39]MONO!CD$4,"DD.MM.YYYY"),"-",TEXT([39]MONO!CE$4,"dd.mm.yyyy"))</f>
        <v>19.02.2020-04.05.2020</v>
      </c>
      <c r="S32" s="30" t="str">
        <f>CONCATENATE(TEXT([39]MONO!CD$5,"DD.MM.YYYY"),"-",TEXT([39]MONO!CE$5,"dd.mm.yyyy"))</f>
        <v>19.08.2021-20.10.2022</v>
      </c>
      <c r="T32" s="24">
        <f>[38]MONO!CA$3</f>
        <v>-0.12865437234789912</v>
      </c>
      <c r="U32" s="24">
        <f>[38]MONO!CB$3</f>
        <v>-0.17261322783862576</v>
      </c>
      <c r="V32" s="25">
        <f>[38]MONO!CA$2</f>
        <v>8713.4562765210085</v>
      </c>
      <c r="W32" s="25">
        <f>[38]MONO!CB$2</f>
        <v>6845.688707476178</v>
      </c>
    </row>
    <row r="33" spans="1:23" ht="30" x14ac:dyDescent="0.25">
      <c r="A33" s="20">
        <v>45747</v>
      </c>
      <c r="B33" s="24">
        <f>[40]MONO!CA$9</f>
        <v>0.13959016577800828</v>
      </c>
      <c r="C33" s="24">
        <f>[40]MONO!CB$9</f>
        <v>8.2548524481651064E-2</v>
      </c>
      <c r="D33" s="25">
        <f>[40]MONO!CA$8</f>
        <v>11395.901657780083</v>
      </c>
      <c r="E33" s="25">
        <f>[40]MONO!CB$8</f>
        <v>11719.113078573997</v>
      </c>
      <c r="F33" s="30" t="str">
        <f>CONCATENATE(TEXT([41]MONO!CD$8,"DD.MM.YYYY"),"-",TEXT([41]MONO!CE$8,"dd.mm.yyyy"))</f>
        <v>04.05.2020-17.06.2020</v>
      </c>
      <c r="G33" s="30" t="str">
        <f>CONCATENATE(TEXT([41]MONO!CD$9,"DD.MM.YYYY"),"-",TEXT([41]MONO!CE$9,"dd.mm.yyyy"))</f>
        <v>14.01.2019-19.02.2020</v>
      </c>
      <c r="H33" s="24">
        <f>[40]MONO!CA$7</f>
        <v>1.9669315934615891E-2</v>
      </c>
      <c r="I33" s="24">
        <f>[40]MONO!CB$7</f>
        <v>1.0764673367736677E-2</v>
      </c>
      <c r="J33" s="25">
        <f>[40]MONO!CA$6</f>
        <v>10196.69315934616</v>
      </c>
      <c r="K33" s="25">
        <f>[40]MONO!CB$6</f>
        <v>10216.452249281874</v>
      </c>
      <c r="L33" s="30" t="str">
        <f>CONCATENATE(TEXT([41]MONO!CD$6,"DD.MM.YYYY"),"-",TEXT([41]MONO!CE$6,"dd.mm.yyyy"))</f>
        <v>30.10.2017-12.12.2017</v>
      </c>
      <c r="M33" s="30" t="str">
        <f>CONCATENATE(TEXT([41]MONO!CD$7,"DD.MM.YYYY"),"-",TEXT([41]MONO!CE$7,"dd.mm.yyyy"))</f>
        <v>27.06.2016-01.08.2017</v>
      </c>
      <c r="N33" s="24">
        <f>[40]MONO!CA$5</f>
        <v>-0.26340349688300718</v>
      </c>
      <c r="O33" s="24">
        <f>[40]MONO!CB$5</f>
        <v>-0.14034557861422592</v>
      </c>
      <c r="P33" s="25">
        <f>[40]MONO!CA$4</f>
        <v>7365.9650311699279</v>
      </c>
      <c r="Q33" s="25">
        <f>[40]MONO!CB$4</f>
        <v>7390.0572420811004</v>
      </c>
      <c r="R33" s="30" t="str">
        <f>CONCATENATE(TEXT([41]MONO!CD$4,"DD.MM.YYYY"),"-",TEXT([41]MONO!CE$4,"dd.mm.yyyy"))</f>
        <v>24.02.2020-03.04.2020</v>
      </c>
      <c r="S33" s="30" t="str">
        <f>CONCATENATE(TEXT([41]MONO!CD$5,"DD.MM.YYYY"),"-",TEXT([41]MONO!CE$5,"dd.mm.yyyy"))</f>
        <v>20.08.2021-21.09.2022</v>
      </c>
      <c r="T33" s="24">
        <f>[40]MONO!CA$3</f>
        <v>-0.13651421833607669</v>
      </c>
      <c r="U33" s="24">
        <f>[40]MONO!CB$3</f>
        <v>-0.15553594501200863</v>
      </c>
      <c r="V33" s="25">
        <f>[40]MONO!CA$2</f>
        <v>8634.8578166392326</v>
      </c>
      <c r="W33" s="25">
        <f>[40]MONO!CB$2</f>
        <v>7131.1954016676127</v>
      </c>
    </row>
    <row r="34" spans="1:23" ht="30" x14ac:dyDescent="0.25">
      <c r="A34" s="20">
        <v>45777</v>
      </c>
      <c r="B34" s="24">
        <f>[42]MONO!CA$9</f>
        <v>0.14023644443373262</v>
      </c>
      <c r="C34" s="24">
        <f>[42]MONO!CB$9</f>
        <v>8.3003115456006915E-2</v>
      </c>
      <c r="D34" s="25">
        <f>[42]MONO!CA$8</f>
        <v>11402.364444337327</v>
      </c>
      <c r="E34" s="25">
        <f>[42]MONO!CB$8</f>
        <v>11728.957480874169</v>
      </c>
      <c r="F34" s="30" t="str">
        <f>CONCATENATE(TEXT([43]MONO!CD$8,"DD.MM.YYYY"),"-",TEXT([43]MONO!CE$8,"dd.mm.yyyy"))</f>
        <v>19.05.2020-30.07.2020</v>
      </c>
      <c r="G34" s="30" t="str">
        <f>CONCATENATE(TEXT([43]MONO!CD$9,"DD.MM.YYYY"),"-",TEXT([43]MONO!CE$9,"dd.mm.yyyy"))</f>
        <v>07.12.2018-19.02.2020</v>
      </c>
      <c r="H34" s="24">
        <f>[42]MONO!CA$7</f>
        <v>2.0221953751199749E-2</v>
      </c>
      <c r="I34" s="24">
        <f>[42]MONO!CB$7</f>
        <v>1.100842151171566E-2</v>
      </c>
      <c r="J34" s="25">
        <f>[42]MONO!CA$6</f>
        <v>10202.219537511997</v>
      </c>
      <c r="K34" s="25">
        <f>[42]MONO!CB$6</f>
        <v>10221.380283676112</v>
      </c>
      <c r="L34" s="30" t="str">
        <f>CONCATENATE(TEXT([43]MONO!CD$6,"DD.MM.YYYY"),"-",TEXT([43]MONO!CE$6,"dd.mm.yyyy"))</f>
        <v>18.01.2023-30.03.2023</v>
      </c>
      <c r="M34" s="30" t="str">
        <f>CONCATENATE(TEXT([43]MONO!CD$7,"DD.MM.YYYY"),"-",TEXT([43]MONO!CE$7,"dd.mm.yyyy"))</f>
        <v>10.01.2020-18.03.2021</v>
      </c>
      <c r="N34" s="24">
        <f>[42]MONO!CA$5</f>
        <v>-0.26433257990869835</v>
      </c>
      <c r="O34" s="24">
        <f>[42]MONO!CB$5</f>
        <v>-0.14073883143128474</v>
      </c>
      <c r="P34" s="25">
        <f>[42]MONO!CA$4</f>
        <v>7356.6742009130166</v>
      </c>
      <c r="Q34" s="25">
        <f>[42]MONO!CB$4</f>
        <v>7383.2975581007413</v>
      </c>
      <c r="R34" s="30" t="str">
        <f>CONCATENATE(TEXT([43]MONO!CD$4,"DD.MM.YYYY"),"-",TEXT([43]MONO!CE$4,"dd.mm.yyyy"))</f>
        <v>19.02.2020-04.05.2020</v>
      </c>
      <c r="S34" s="30" t="str">
        <f>CONCATENATE(TEXT([43]MONO!CD$5,"DD.MM.YYYY"),"-",TEXT([43]MONO!CE$5,"dd.mm.yyyy"))</f>
        <v>19.08.2021-20.10.2022</v>
      </c>
      <c r="T34" s="24">
        <f>[42]MONO!CA$3</f>
        <v>-0.21713793978739959</v>
      </c>
      <c r="U34" s="24">
        <f>[42]MONO!CB$3</f>
        <v>-0.1557719936633094</v>
      </c>
      <c r="V34" s="25">
        <f>[42]MONO!CA$2</f>
        <v>7828.6206021260041</v>
      </c>
      <c r="W34" s="25">
        <f>[42]MONO!CB$2</f>
        <v>7127.209266832233</v>
      </c>
    </row>
    <row r="35" spans="1:23" ht="30" x14ac:dyDescent="0.25">
      <c r="A35" s="20">
        <v>45808</v>
      </c>
      <c r="B35" s="24">
        <f>[44]MONO!CA$9</f>
        <v>0.14008611872775398</v>
      </c>
      <c r="C35" s="24">
        <f>[44]MONO!CB$9</f>
        <v>8.3085699816091596E-2</v>
      </c>
      <c r="D35" s="25">
        <f>[44]MONO!CA$8</f>
        <v>11400.86118727754</v>
      </c>
      <c r="E35" s="25">
        <f>[44]MONO!CB$8</f>
        <v>11730.746331461129</v>
      </c>
      <c r="F35" s="30" t="str">
        <f>CONCATENATE(TEXT([44]MONO!CD$8,"DD.MM.YYYY"),"-",TEXT([44]MONO!CE$8,"dd.mm.yyyy"))</f>
        <v>22.02.2019-19.02.2020</v>
      </c>
      <c r="G35" s="30" t="str">
        <f>CONCATENATE(TEXT([44]MONO!CD$9,"DD.MM.YYYY"),"-",TEXT([44]MONO!CE$9,"dd.mm.yyyy"))</f>
        <v>20.10.2022-17.10.2024</v>
      </c>
      <c r="H35" s="24">
        <f>[44]MONO!CA$7</f>
        <v>1.8863236861889024E-2</v>
      </c>
      <c r="I35" s="24">
        <f>[44]MONO!CB$7</f>
        <v>1.0847932505491542E-2</v>
      </c>
      <c r="J35" s="25">
        <f>[44]MONO!CA$6</f>
        <v>10188.63236861889</v>
      </c>
      <c r="K35" s="25">
        <f>[44]MONO!CB$6</f>
        <v>10218.135426506269</v>
      </c>
      <c r="L35" s="30" t="str">
        <f>CONCATENATE(TEXT([44]MONO!CD$6,"DD.MM.YYYY"),"-",TEXT([44]MONO!CE$6,"dd.mm.yyyy"))</f>
        <v>16.04.2018-11.04.2019</v>
      </c>
      <c r="M35" s="30" t="str">
        <f>CONCATENATE(TEXT([44]MONO!CD$7,"DD.MM.YYYY"),"-",TEXT([44]MONO!CE$7,"dd.mm.yyyy"))</f>
        <v>29.08.2019-20.08.2021</v>
      </c>
      <c r="N35" s="24">
        <f>[44]MONO!CA$5</f>
        <v>-0.26404347365272335</v>
      </c>
      <c r="O35" s="24">
        <f>[44]MONO!CB$5</f>
        <v>-0.1406113908554375</v>
      </c>
      <c r="P35" s="25">
        <f>[44]MONO!CA$4</f>
        <v>7359.5652634727667</v>
      </c>
      <c r="Q35" s="25">
        <f>[44]MONO!CB$4</f>
        <v>7385.4878152742558</v>
      </c>
      <c r="R35" s="30" t="str">
        <f>CONCATENATE(TEXT([44]MONO!CD$4,"DD.MM.YYYY"),"-",TEXT([44]MONO!CE$4,"dd.mm.yyyy"))</f>
        <v>16.08.2021-05.08.2022</v>
      </c>
      <c r="S35" s="30" t="str">
        <f>CONCATENATE(TEXT([44]MONO!CD$5,"DD.MM.YYYY"),"-",TEXT([44]MONO!CE$5,"dd.mm.yyyy"))</f>
        <v>05.01.2021-20.12.2022</v>
      </c>
      <c r="T35" s="24">
        <f>[44]MONO!CA$3</f>
        <v>-0.22089182078610392</v>
      </c>
      <c r="U35" s="24">
        <f>[44]MONO!CB$3</f>
        <v>-0.15586366227210002</v>
      </c>
      <c r="V35" s="25">
        <f>[44]MONO!CA$2</f>
        <v>7791.0817921389607</v>
      </c>
      <c r="W35" s="25">
        <f>[44]MONO!CB$2</f>
        <v>7125.6615667267124</v>
      </c>
    </row>
    <row r="36" spans="1:23" ht="30" x14ac:dyDescent="0.25">
      <c r="A36" s="20">
        <v>45838</v>
      </c>
      <c r="B36" s="24">
        <f>[45]MONO!CA$9</f>
        <v>0.13959016577800828</v>
      </c>
      <c r="C36" s="24">
        <f>[45]MONO!CB$9</f>
        <v>8.3085699816091596E-2</v>
      </c>
      <c r="D36" s="25">
        <f>[45]MONO!CA$8</f>
        <v>11395.901657780083</v>
      </c>
      <c r="E36" s="25">
        <f>[45]MONO!CB$8</f>
        <v>11730.746331461129</v>
      </c>
      <c r="F36" s="30" t="str">
        <f>CONCATENATE(TEXT([45]MONO!CD$8,"DD.MM.YYYY"),"-",TEXT([45]MONO!CE$8,"dd.mm.yyyy"))</f>
        <v>25.02.2019-21.02.2020</v>
      </c>
      <c r="G36" s="30" t="str">
        <f>CONCATENATE(TEXT([45]MONO!CD$9,"DD.MM.YYYY"),"-",TEXT([45]MONO!CE$9,"dd.mm.yyyy"))</f>
        <v>20.10.2022-17.10.2024</v>
      </c>
      <c r="H36" s="24">
        <f>[45]MONO!CA$7</f>
        <v>1.8037166363371195E-2</v>
      </c>
      <c r="I36" s="24">
        <f>[45]MONO!CB$7</f>
        <v>1.0847932505491542E-2</v>
      </c>
      <c r="J36" s="25">
        <f>[45]MONO!CA$6</f>
        <v>10180.371663633712</v>
      </c>
      <c r="K36" s="25">
        <f>[45]MONO!CB$6</f>
        <v>10218.135426506269</v>
      </c>
      <c r="L36" s="30" t="str">
        <f>CONCATENATE(TEXT([45]MONO!CD$6,"DD.MM.YYYY"),"-",TEXT([45]MONO!CE$6,"dd.mm.yyyy"))</f>
        <v>30.01.2024-29.01.2025</v>
      </c>
      <c r="M36" s="30" t="str">
        <f>CONCATENATE(TEXT([45]MONO!CD$7,"DD.MM.YYYY"),"-",TEXT([45]MONO!CE$7,"dd.mm.yyyy"))</f>
        <v>29.08.2019-20.08.2021</v>
      </c>
      <c r="N36" s="24">
        <f>[45]MONO!CA$5</f>
        <v>-0.26340349688300718</v>
      </c>
      <c r="O36" s="24">
        <f>[45]MONO!CB$5</f>
        <v>-0.1406113908554375</v>
      </c>
      <c r="P36" s="25">
        <f>[45]MONO!CA$4</f>
        <v>7365.9650311699279</v>
      </c>
      <c r="Q36" s="25">
        <f>[45]MONO!CB$4</f>
        <v>7385.4878152742558</v>
      </c>
      <c r="R36" s="30" t="str">
        <f>CONCATENATE(TEXT([45]MONO!CD$4,"DD.MM.YYYY"),"-",TEXT([45]MONO!CE$4,"dd.mm.yyyy"))</f>
        <v>05.08.2021-28.07.2022</v>
      </c>
      <c r="S36" s="30" t="str">
        <f>CONCATENATE(TEXT([45]MONO!CD$5,"DD.MM.YYYY"),"-",TEXT([45]MONO!CE$5,"dd.mm.yyyy"))</f>
        <v>05.01.2021-20.12.2022</v>
      </c>
      <c r="T36" s="24">
        <f>[45]MONO!CA$3</f>
        <v>-0.23183549641476642</v>
      </c>
      <c r="U36" s="24">
        <f>[45]MONO!CB$3</f>
        <v>-0.15604387593917457</v>
      </c>
      <c r="V36" s="25">
        <f>[45]MONO!CA$2</f>
        <v>7681.6450358523362</v>
      </c>
      <c r="W36" s="25">
        <f>[45]MONO!CB$2</f>
        <v>7122.6193933977138</v>
      </c>
    </row>
    <row r="37" spans="1:23" ht="30" x14ac:dyDescent="0.25">
      <c r="A37" s="20">
        <v>45869</v>
      </c>
      <c r="B37" s="24">
        <f>[46]MONO!CA$9</f>
        <v>0.13959016577800828</v>
      </c>
      <c r="C37" s="24">
        <f>[46]MONO!CB$9</f>
        <v>8.3003115456006915E-2</v>
      </c>
      <c r="D37" s="25">
        <f>[46]MONO!CA$8</f>
        <v>11395.901657780083</v>
      </c>
      <c r="E37" s="25">
        <f>[46]MONO!CB$8</f>
        <v>11728.957480874169</v>
      </c>
      <c r="F37" s="30" t="str">
        <f>CONCATENATE(TEXT([46]MONO!CD$8,"DD.MM.YYYY"),"-",TEXT([46]MONO!CE$8,"dd.mm.yyyy"))</f>
        <v>25.02.2019-21.02.2020</v>
      </c>
      <c r="G37" s="30" t="str">
        <f>CONCATENATE(TEXT([46]MONO!CD$9,"DD.MM.YYYY"),"-",TEXT([46]MONO!CE$9,"dd.mm.yyyy"))</f>
        <v>20.10.2022-18.10.2024</v>
      </c>
      <c r="H37" s="24">
        <f>[46]MONO!CA$7</f>
        <v>1.8037166363371195E-2</v>
      </c>
      <c r="I37" s="24">
        <f>[46]MONO!CB$7</f>
        <v>1.100842151171566E-2</v>
      </c>
      <c r="J37" s="25">
        <f>[46]MONO!CA$6</f>
        <v>10180.371663633712</v>
      </c>
      <c r="K37" s="25">
        <f>[46]MONO!CB$6</f>
        <v>10221.380283676112</v>
      </c>
      <c r="L37" s="30" t="str">
        <f>CONCATENATE(TEXT([46]MONO!CD$6,"DD.MM.YYYY"),"-",TEXT([46]MONO!CE$6,"dd.mm.yyyy"))</f>
        <v>30.01.2024-29.01.2025</v>
      </c>
      <c r="M37" s="30" t="str">
        <f>CONCATENATE(TEXT([46]MONO!CD$7,"DD.MM.YYYY"),"-",TEXT([46]MONO!CE$7,"dd.mm.yyyy"))</f>
        <v>23.08.2019-17.08.2021</v>
      </c>
      <c r="N37" s="24">
        <f>[46]MONO!CA$5</f>
        <v>-0.26340349688300718</v>
      </c>
      <c r="O37" s="24">
        <f>[46]MONO!CB$5</f>
        <v>-0.14073883143128474</v>
      </c>
      <c r="P37" s="25">
        <f>[46]MONO!CA$4</f>
        <v>7365.9650311699279</v>
      </c>
      <c r="Q37" s="25">
        <f>[44]MONO!CB$4</f>
        <v>7385.4878152742558</v>
      </c>
      <c r="R37" s="30" t="str">
        <f>CONCATENATE(TEXT([46]MONO!CD$4,"DD.MM.YYYY"),"-",TEXT([46]MONO!CE$4,"dd.mm.yyyy"))</f>
        <v>05.08.2021-28.07.2022</v>
      </c>
      <c r="S37" s="30" t="str">
        <f>CONCATENATE(TEXT([46]MONO!CD$5,"DD.MM.YYYY"),"-",TEXT([46]MONO!CE$5,"dd.mm.yyyy"))</f>
        <v>05.01.2021-21.12.2022</v>
      </c>
      <c r="T37" s="24">
        <f>[46]MONO!CA$3</f>
        <v>-0.22257833895250956</v>
      </c>
      <c r="U37" s="24">
        <f>[46]MONO!CB$3</f>
        <v>-0.15606013179721356</v>
      </c>
      <c r="V37" s="25">
        <f>[46]MONO!CA$2</f>
        <v>7774.2166104749049</v>
      </c>
      <c r="W37" s="25">
        <f>[46]MONO!CB$2</f>
        <v>7122.3450114213665</v>
      </c>
    </row>
    <row r="38" spans="1:23" ht="30" x14ac:dyDescent="0.25">
      <c r="A38" s="20">
        <v>45900</v>
      </c>
      <c r="B38" s="24">
        <f>[47]MONO!CA$9</f>
        <v>0.14008611872775398</v>
      </c>
      <c r="C38" s="24">
        <f>[47]MONO!CB$9</f>
        <v>8.2548524481651064E-2</v>
      </c>
      <c r="D38" s="25">
        <f>[47]MONO!CA$8</f>
        <v>11400.86118727754</v>
      </c>
      <c r="E38" s="25">
        <f>[47]MONO!CB$8</f>
        <v>11719.113078573997</v>
      </c>
      <c r="F38" s="30" t="str">
        <f>CONCATENATE(TEXT([47]MONO!CD$8,"DD.MM.YYYY"),"-",TEXT([47]MONO!CE$8,"dd.mm.yyyy"))</f>
        <v>22.02.2019-19.02.2020</v>
      </c>
      <c r="G38" s="30" t="str">
        <f>CONCATENATE(TEXT([47]MONO!CD$9,"DD.MM.YYYY"),"-",TEXT([47]MONO!CE$9,"dd.mm.yyyy"))</f>
        <v>20.10.2022-16.10.2024</v>
      </c>
      <c r="H38" s="24">
        <f>[47]MONO!CA$7</f>
        <v>1.8075342932138121E-2</v>
      </c>
      <c r="I38" s="24">
        <f>[47]MONO!CB$7</f>
        <v>1.0764673367736677E-2</v>
      </c>
      <c r="J38" s="25">
        <f>[47]MONO!CA$6</f>
        <v>10180.753429321381</v>
      </c>
      <c r="K38" s="25">
        <f>[47]MONO!CB$6</f>
        <v>10216.452249281874</v>
      </c>
      <c r="L38" s="30" t="str">
        <f>CONCATENATE(TEXT([47]MONO!CD$6,"DD.MM.YYYY"),"-",TEXT([47]MONO!CE$6,"dd.mm.yyyy"))</f>
        <v>11.11.2019-06.11.2020</v>
      </c>
      <c r="M38" s="30" t="str">
        <f>CONCATENATE(TEXT([47]MONO!CD$7,"DD.MM.YYYY"),"-",TEXT([47]MONO!CE$7,"dd.mm.yyyy"))</f>
        <v>18.04.2016-12.04.2018</v>
      </c>
      <c r="N38" s="24">
        <f>[47]MONO!CA$5</f>
        <v>-0.26404347365272335</v>
      </c>
      <c r="O38" s="24">
        <f>[47]MONO!CB$5</f>
        <v>-0.14034557861422592</v>
      </c>
      <c r="P38" s="25">
        <f>[47]MONO!CA$4</f>
        <v>7359.5652634727667</v>
      </c>
      <c r="Q38" s="25">
        <f>[44]MONO!CB$4</f>
        <v>7385.4878152742558</v>
      </c>
      <c r="R38" s="30" t="str">
        <f>CONCATENATE(TEXT([47]MONO!CD$4,"DD.MM.YYYY"),"-",TEXT([47]MONO!CE$4,"dd.mm.yyyy"))</f>
        <v>16.08.2021-05.08.2022</v>
      </c>
      <c r="S38" s="30" t="str">
        <f>CONCATENATE(TEXT([47]MONO!CD$5,"DD.MM.YYYY"),"-",TEXT([47]MONO!CE$5,"dd.mm.yyyy"))</f>
        <v>05.01.2021-19.12.2022</v>
      </c>
      <c r="T38" s="24">
        <f>[47]MONO!CA$3</f>
        <v>-0.22276185101641599</v>
      </c>
      <c r="U38" s="24">
        <f>[47]MONO!CB$3</f>
        <v>-0.1560865908165372</v>
      </c>
      <c r="V38" s="25">
        <f>[47]MONO!CA$2</f>
        <v>7772.3814898358396</v>
      </c>
      <c r="W38" s="25">
        <f>[47]MONO!CB$2</f>
        <v>7121.8984219965459</v>
      </c>
    </row>
    <row r="39" spans="1:23" ht="30" x14ac:dyDescent="0.25">
      <c r="A39" s="20">
        <v>45930</v>
      </c>
      <c r="B39" s="24">
        <f>[48]MONO!CA$9</f>
        <v>0.13959016577800828</v>
      </c>
      <c r="C39" s="24">
        <f>[48]MONO!CB$9</f>
        <v>8.3003115456006915E-2</v>
      </c>
      <c r="D39" s="25">
        <f>[48]MONO!CA$8</f>
        <v>11395.901657780083</v>
      </c>
      <c r="E39" s="25">
        <f>[48]MONO!CB$8</f>
        <v>11728.957480874169</v>
      </c>
      <c r="F39" s="30" t="str">
        <f>CONCATENATE(TEXT([48]MONO!CD$8,"DD.MM.YYYY"),"-",TEXT([48]MONO!CE$8,"dd.mm.yyyy"))</f>
        <v>25.02.2019-21.02.2020</v>
      </c>
      <c r="G39" s="30" t="str">
        <f>CONCATENATE(TEXT([48]MONO!CD$9,"DD.MM.YYYY"),"-",TEXT([48]MONO!CE$9,"dd.mm.yyyy"))</f>
        <v>20.10.2022-18.10.2024</v>
      </c>
      <c r="H39" s="24">
        <f>[48]MONO!CA$7</f>
        <v>1.800950051541635E-2</v>
      </c>
      <c r="I39" s="24">
        <f>[48]MONO!CB$7</f>
        <v>1.100842151171566E-2</v>
      </c>
      <c r="J39" s="25">
        <f>[48]MONO!CA$6</f>
        <v>10180.095005154164</v>
      </c>
      <c r="K39" s="25">
        <f>[48]MONO!CB$6</f>
        <v>10221.380283676112</v>
      </c>
      <c r="L39" s="30" t="str">
        <f>CONCATENATE(TEXT([48]MONO!CD$6,"DD.MM.YYYY"),"-",TEXT([48]MONO!CE$6,"dd.mm.yyyy"))</f>
        <v>15.06.2022-14.06.2023</v>
      </c>
      <c r="M39" s="30" t="str">
        <f>CONCATENATE(TEXT([48]MONO!CD$7,"DD.MM.YYYY"),"-",TEXT([48]MONO!CE$7,"dd.mm.yyyy"))</f>
        <v>23.08.2019-17.08.2021</v>
      </c>
      <c r="N39" s="24">
        <f>[48]MONO!CA$5</f>
        <v>-0.26340349688300718</v>
      </c>
      <c r="O39" s="24">
        <f>[48]MONO!CB$5</f>
        <v>-0.14073883143128474</v>
      </c>
      <c r="P39" s="25">
        <f>[48]MONO!CA$4</f>
        <v>7365.9650311699279</v>
      </c>
      <c r="Q39" s="25">
        <f>[48]MONO!CB$4</f>
        <v>7383.2975581007413</v>
      </c>
      <c r="R39" s="30" t="str">
        <f>CONCATENATE(TEXT([48]MONO!CD$4,"DD.MM.YYYY"),"-",TEXT([48]MONO!CE$4,"dd.mm.yyyy"))</f>
        <v>05.08.2021-28.07.2022</v>
      </c>
      <c r="S39" s="30" t="str">
        <f>CONCATENATE(TEXT([48]MONO!CD$5,"DD.MM.YYYY"),"-",TEXT([48]MONO!CE$5,"dd.mm.yyyy"))</f>
        <v>05.01.2021-21.12.2022</v>
      </c>
      <c r="T39" s="24">
        <f>[48]MONO!CA$3</f>
        <v>-0.22307612423474799</v>
      </c>
      <c r="U39" s="24">
        <f>[48]MONO!CB$3</f>
        <v>-0.15607793886793508</v>
      </c>
      <c r="V39" s="25">
        <f>[48]MONO!CA$2</f>
        <v>7769.2387576525198</v>
      </c>
      <c r="W39" s="25">
        <f>[48]MONO!CB$2</f>
        <v>7122.0444526539268</v>
      </c>
    </row>
    <row r="40" spans="1:23" ht="30" x14ac:dyDescent="0.25">
      <c r="A40" s="20">
        <v>45961</v>
      </c>
      <c r="B40" s="24">
        <f>[49]MONO!CA$9</f>
        <v>0.13959016577800828</v>
      </c>
      <c r="C40" s="24">
        <f>[49]MONO!CB$9</f>
        <v>8.3003115456006915E-2</v>
      </c>
      <c r="D40" s="25">
        <f>[49]MONO!CA$8</f>
        <v>11395.901657780083</v>
      </c>
      <c r="E40" s="25">
        <f>[49]MONO!CB$8</f>
        <v>11728.957480874169</v>
      </c>
      <c r="F40" s="30" t="str">
        <f>CONCATENATE(TEXT([49]MONO!CD$8,"DD.MM.YYYY"),"-",TEXT([49]MONO!CE$8,"dd.mm.yyyy"))</f>
        <v>25.02.2019-21.02.2020</v>
      </c>
      <c r="G40" s="30" t="str">
        <f>CONCATENATE(TEXT([49]MONO!CD$9,"DD.MM.YYYY"),"-",TEXT([49]MONO!CE$9,"dd.mm.yyyy"))</f>
        <v>20.10.2022-18.10.2024</v>
      </c>
      <c r="H40" s="24">
        <f>[49]MONO!CA$7</f>
        <v>1.8037166363371195E-2</v>
      </c>
      <c r="I40" s="24">
        <f>[49]MONO!CB$7</f>
        <v>1.100842151171566E-2</v>
      </c>
      <c r="J40" s="25">
        <f>[49]MONO!CA$6</f>
        <v>10180.371663633712</v>
      </c>
      <c r="K40" s="25">
        <f>[49]MONO!CB$6</f>
        <v>10221.380283676112</v>
      </c>
      <c r="L40" s="30" t="str">
        <f>CONCATENATE(TEXT([49]MONO!CD$6,"DD.MM.YYYY"),"-",TEXT([49]MONO!CE$6,"dd.mm.yyyy"))</f>
        <v>30.01.2024-29.01.2025</v>
      </c>
      <c r="M40" s="30" t="str">
        <f>CONCATENATE(TEXT([49]MONO!CD$7,"DD.MM.YYYY"),"-",TEXT([49]MONO!CE$7,"dd.mm.yyyy"))</f>
        <v>23.08.2019-17.08.2021</v>
      </c>
      <c r="N40" s="24">
        <f>[49]MONO!CA$5</f>
        <v>-0.26340349688300718</v>
      </c>
      <c r="O40" s="24">
        <f>[49]MONO!CB$5</f>
        <v>-0.14073883143128474</v>
      </c>
      <c r="P40" s="25">
        <f>[49]MONO!CA$4</f>
        <v>7365.9650311699279</v>
      </c>
      <c r="Q40" s="25">
        <f>[49]MONO!CB$4</f>
        <v>7383.2975581007413</v>
      </c>
      <c r="R40" s="30" t="str">
        <f>CONCATENATE(TEXT([49]MONO!CD$4,"DD.MM.YYYY"),"-",TEXT([49]MONO!CE$4,"dd.mm.yyyy"))</f>
        <v>05.08.2021-28.07.2022</v>
      </c>
      <c r="S40" s="30" t="str">
        <f>CONCATENATE(TEXT([49]MONO!CD$5,"DD.MM.YYYY"),"-",TEXT([49]MONO!CE$5,"dd.mm.yyyy"))</f>
        <v>05.01.2021-21.12.2022</v>
      </c>
      <c r="T40" s="24">
        <f>[49]MONO!CA$3</f>
        <v>-0.22320283565813259</v>
      </c>
      <c r="U40" s="24">
        <f>[49]MONO!CB$3</f>
        <v>-0.1560989173938514</v>
      </c>
      <c r="V40" s="25">
        <f>[49]MONO!CA$2</f>
        <v>7767.9716434186739</v>
      </c>
      <c r="W40" s="25">
        <f>[49]MONO!CB$2</f>
        <v>7121.6903722382958</v>
      </c>
    </row>
    <row r="41" spans="1:23" ht="30" x14ac:dyDescent="0.25">
      <c r="A41" s="20">
        <v>45991</v>
      </c>
      <c r="B41" s="24">
        <f>[50]MONO!CA$9</f>
        <v>0.14008611872775398</v>
      </c>
      <c r="C41" s="24">
        <f>[50]MONO!CB$9</f>
        <v>8.3003115456006915E-2</v>
      </c>
      <c r="D41" s="25">
        <f>[50]MONO!CA$8</f>
        <v>11400.86118727754</v>
      </c>
      <c r="E41" s="25">
        <f>[50]MONO!CB$8</f>
        <v>11728.957480874169</v>
      </c>
      <c r="F41" s="30" t="str">
        <f>CONCATENATE(TEXT([50]MONO!CD$8,"DD.MM.YYYY"),"-",TEXT([50]MONO!CE$8,"dd.mm.yyyy"))</f>
        <v>22.02.2019-19.02.2020</v>
      </c>
      <c r="G41" s="30" t="str">
        <f>CONCATENATE(TEXT([50]MONO!CD$9,"DD.MM.YYYY"),"-",TEXT([50]MONO!CE$9,"dd.mm.yyyy"))</f>
        <v>20.10.2022-18.10.2024</v>
      </c>
      <c r="H41" s="24">
        <f>[50]MONO!CA$7</f>
        <v>1.8198275209111599E-2</v>
      </c>
      <c r="I41" s="24">
        <f>[50]MONO!CB$7</f>
        <v>1.100842151171566E-2</v>
      </c>
      <c r="J41" s="25">
        <f>[50]MONO!CA$6</f>
        <v>10181.982752091117</v>
      </c>
      <c r="K41" s="25">
        <f>[50]MONO!CB$6</f>
        <v>10221.380283676112</v>
      </c>
      <c r="L41" s="30" t="str">
        <f>CONCATENATE(TEXT([50]MONO!CD$6,"DD.MM.YYYY"),"-",TEXT([50]MONO!CE$6,"dd.mm.yyyy"))</f>
        <v>29.01.2024-27.01.2025</v>
      </c>
      <c r="M41" s="30" t="str">
        <f>CONCATENATE(TEXT([50]MONO!CD$7,"DD.MM.YYYY"),"-",TEXT([50]MONO!CE$7,"dd.mm.yyyy"))</f>
        <v>23.08.2019-17.08.2021</v>
      </c>
      <c r="N41" s="24">
        <f>[50]MONO!CA$5</f>
        <v>-0.26404347365272335</v>
      </c>
      <c r="O41" s="24">
        <f>[50]MONO!CB$5</f>
        <v>-0.14073883143128474</v>
      </c>
      <c r="P41" s="25">
        <f>[50]MONO!CA$4</f>
        <v>7359.5652634727667</v>
      </c>
      <c r="Q41" s="25">
        <f>[50]MONO!CB$4</f>
        <v>7383.2975581007413</v>
      </c>
      <c r="R41" s="30" t="str">
        <f>CONCATENATE(TEXT([50]MONO!CD$4,"DD.MM.YYYY"),"-",TEXT([50]MONO!CE$4,"dd.mm.yyyy"))</f>
        <v>16.08.2021-05.08.2022</v>
      </c>
      <c r="S41" s="30" t="str">
        <f>CONCATENATE(TEXT([50]MONO!CD$5,"DD.MM.YYYY"),"-",TEXT([50]MONO!CE$5,"dd.mm.yyyy"))</f>
        <v>05.01.2021-21.12.2022</v>
      </c>
      <c r="T41" s="24">
        <f>[50]MONO!CA$3</f>
        <v>-0.22294469033128661</v>
      </c>
      <c r="U41" s="24">
        <f>[50]MONO!CB$3</f>
        <v>-0.15611687601542279</v>
      </c>
      <c r="V41" s="25">
        <f>[50]MONO!CA$2</f>
        <v>7770.5530966871338</v>
      </c>
      <c r="W41" s="25">
        <f>[50]MONO!CB$2</f>
        <v>7121.3872694596939</v>
      </c>
    </row>
    <row r="42" spans="1:23" ht="30" x14ac:dyDescent="0.25">
      <c r="A42" s="20">
        <v>46022</v>
      </c>
      <c r="B42" s="24">
        <f>[51]MONO!CA$9</f>
        <v>0.14008611872775398</v>
      </c>
      <c r="C42" s="24">
        <f>[51]MONO!CB$9</f>
        <v>8.2929563085745839E-2</v>
      </c>
      <c r="D42" s="25">
        <f>[51]MONO!CA$8</f>
        <v>11400.86118727754</v>
      </c>
      <c r="E42" s="25">
        <f>[51]MONO!CB$8</f>
        <v>11727.364386050842</v>
      </c>
      <c r="F42" s="30" t="str">
        <f>CONCATENATE(TEXT([51]MONO!CD$8,"DD.MM.YYYY"),"-",TEXT([51]MONO!CE$8,"dd.mm.yyyy"))</f>
        <v>22.02.2019-19.02.2020</v>
      </c>
      <c r="G42" s="30" t="str">
        <f>CONCATENATE(TEXT([51]MONO!CD$9,"DD.MM.YYYY"),"-",TEXT([51]MONO!CE$9,"dd.mm.yyyy"))</f>
        <v>30.09.2022-02.10.2024</v>
      </c>
      <c r="H42" s="24">
        <f>[51]MONO!CA$7</f>
        <v>1.8122063742499077E-2</v>
      </c>
      <c r="I42" s="24">
        <f>[51]MONO!CB$7</f>
        <v>1.1142974725531829E-2</v>
      </c>
      <c r="J42" s="25">
        <f>[51]MONO!CA$6</f>
        <v>10181.220637424991</v>
      </c>
      <c r="K42" s="25">
        <f>[51]MONO!CB$6</f>
        <v>10224.101153367974</v>
      </c>
      <c r="L42" s="30" t="str">
        <f>CONCATENATE(TEXT([51]MONO!CD$6,"DD.MM.YYYY"),"-",TEXT([51]MONO!CE$6,"dd.mm.yyyy"))</f>
        <v>29.01.2024-27.01.2025</v>
      </c>
      <c r="M42" s="30" t="str">
        <f>CONCATENATE(TEXT([51]MONO!CD$7,"DD.MM.YYYY"),"-",TEXT([51]MONO!CE$7,"dd.mm.yyyy"))</f>
        <v>05.04.2016-03.04.2018</v>
      </c>
      <c r="N42" s="24">
        <f>[51]MONO!CA$5</f>
        <v>-0.26404347365272335</v>
      </c>
      <c r="O42" s="24">
        <f>[51]MONO!CB$5</f>
        <v>-0.14096391982762291</v>
      </c>
      <c r="P42" s="25">
        <f>[51]MONO!CA$4</f>
        <v>7359.5652634727667</v>
      </c>
      <c r="Q42" s="25">
        <f>[51]MONO!CB$4</f>
        <v>7379.4298703792256</v>
      </c>
      <c r="R42" s="30" t="str">
        <f>CONCATENATE(TEXT([51]MONO!CD$4,"DD.MM.YYYY"),"-",TEXT([51]MONO!CE$4,"dd.mm.yyyy"))</f>
        <v>16.08.2021-05.08.2022</v>
      </c>
      <c r="S42" s="30" t="str">
        <f>CONCATENATE(TEXT([51]MONO!CD$5,"DD.MM.YYYY"),"-",TEXT([51]MONO!CE$5,"dd.mm.yyyy"))</f>
        <v>06.01.2021-27.12.2022</v>
      </c>
      <c r="T42" s="24">
        <f>[51]MONO!CA$3</f>
        <v>-0.22819718365402508</v>
      </c>
      <c r="U42" s="24">
        <f>[51]MONO!CB$3</f>
        <v>-0.15594893918033503</v>
      </c>
      <c r="V42" s="25">
        <f>[51]MONO!CA$2</f>
        <v>7718.0281634597486</v>
      </c>
      <c r="W42" s="25">
        <f>[51]MONO!CB$2</f>
        <v>7124.2219327080165</v>
      </c>
    </row>
    <row r="43" spans="1:23" ht="30" x14ac:dyDescent="0.25">
      <c r="A43" s="20">
        <v>46053</v>
      </c>
      <c r="B43" s="24">
        <f>[52]MONO!CA$9</f>
        <v>0.13809626420615603</v>
      </c>
      <c r="C43" s="24">
        <f>[52]MONO!CB$9</f>
        <v>8.3012193365677556E-2</v>
      </c>
      <c r="D43" s="25">
        <f>[52]MONO!CA$8</f>
        <v>11380.96264206156</v>
      </c>
      <c r="E43" s="25">
        <f>[52]MONO!CB$8</f>
        <v>11729.154109787356</v>
      </c>
      <c r="F43" s="30" t="str">
        <f>CONCATENATE(TEXT([52]MONO!CD$8,"DD.MM.YYYY"),"-",TEXT([52]MONO!CE$8,"dd.mm.yyyy"))</f>
        <v>20.02.2019-21.02.2020</v>
      </c>
      <c r="G43" s="30" t="str">
        <f>CONCATENATE(TEXT([52]MONO!CD$9,"DD.MM.YYYY"),"-",TEXT([52]MONO!CE$9,"dd.mm.yyyy"))</f>
        <v>30.09.2022-03.10.2024</v>
      </c>
      <c r="H43" s="24">
        <f>[52]MONO!CA$7</f>
        <v>1.7378669052610693E-2</v>
      </c>
      <c r="I43" s="24">
        <f>[52]MONO!CB$7</f>
        <v>1.116182758920603E-2</v>
      </c>
      <c r="J43" s="25">
        <f>[52]MONO!CA$6</f>
        <v>10173.786690526107</v>
      </c>
      <c r="K43" s="25">
        <f>[52]MONO!CB$6</f>
        <v>10224.482415735434</v>
      </c>
      <c r="L43" s="30" t="str">
        <f>CONCATENATE(TEXT([52]MONO!CD$6,"DD.MM.YYYY"),"-",TEXT([52]MONO!CE$6,"dd.mm.yyyy"))</f>
        <v>05.02.2020-05.02.2021</v>
      </c>
      <c r="M43" s="30" t="str">
        <f>CONCATENATE(TEXT([52]MONO!CD$7,"DD.MM.YYYY"),"-",TEXT([52]MONO!CE$7,"dd.mm.yyyy"))</f>
        <v>31.03.2016-30.03.2018</v>
      </c>
      <c r="N43" s="24">
        <f>[52]MONO!CA$5</f>
        <v>-0.2618836536144854</v>
      </c>
      <c r="O43" s="24">
        <f>[52]MONO!CB$5</f>
        <v>-0.1425892132119323</v>
      </c>
      <c r="P43" s="25">
        <f>[52]MONO!CA$4</f>
        <v>7381.1634638551459</v>
      </c>
      <c r="Q43" s="25">
        <f>[52]MONO!CB$4</f>
        <v>7351.5325730053337</v>
      </c>
      <c r="R43" s="30" t="str">
        <f>CONCATENATE(TEXT([52]MONO!CD$4,"DD.MM.YYYY"),"-",TEXT([52]MONO!CE$4,"dd.mm.yyyy"))</f>
        <v>10.08.2021-05.08.2022</v>
      </c>
      <c r="S43" s="30" t="str">
        <f>CONCATENATE(TEXT([52]MONO!CD$5,"DD.MM.YYYY"),"-",TEXT([52]MONO!CE$5,"dd.mm.yyyy"))</f>
        <v>05.01.2021-27.12.2022</v>
      </c>
      <c r="T43" s="24">
        <f>[52]MONO!CA$3</f>
        <v>-0.22825486332325029</v>
      </c>
      <c r="U43" s="24">
        <f>[52]MONO!CB$3</f>
        <v>-0.15595927045764968</v>
      </c>
      <c r="V43" s="25">
        <f>[52]MONO!CA$2</f>
        <v>7717.4513667674964</v>
      </c>
      <c r="W43" s="25">
        <f>[52]MONO!CB$2</f>
        <v>7124.04753126383</v>
      </c>
    </row>
    <row r="44" spans="1:23" ht="30" x14ac:dyDescent="0.25">
      <c r="A44" s="20">
        <v>46081</v>
      </c>
      <c r="B44" s="24">
        <f>[53]MONO!CA$9</f>
        <v>0.13809626420615603</v>
      </c>
      <c r="C44" s="24">
        <f>[53]MONO!CB$9</f>
        <v>8.3012193365677556E-2</v>
      </c>
      <c r="D44" s="25">
        <f>[53]MONO!CA$8</f>
        <v>11380.96264206156</v>
      </c>
      <c r="E44" s="25">
        <f>[53]MONO!CB$8</f>
        <v>11729.154109787356</v>
      </c>
      <c r="F44" s="30" t="str">
        <f>CONCATENATE(TEXT([53]MONO!CD$8,"DD.MM.YYYY"),"-",TEXT([53]MONO!CE$8,"dd.mm.yyyy"))</f>
        <v>20.02.2019-21.02.2020</v>
      </c>
      <c r="G44" s="30" t="str">
        <f>CONCATENATE(TEXT([53]MONO!CD$9,"DD.MM.YYYY"),"-",TEXT([53]MONO!CE$9,"dd.mm.yyyy"))</f>
        <v>30.09.2022-03.10.2024</v>
      </c>
      <c r="H44" s="24">
        <f>[53]MONO!CA$7</f>
        <v>1.7495678159779305E-2</v>
      </c>
      <c r="I44" s="24">
        <f>[53]MONO!CB$7</f>
        <v>1.1236641002874581E-2</v>
      </c>
      <c r="J44" s="25">
        <f>[53]MONO!CA$6</f>
        <v>10174.956781597793</v>
      </c>
      <c r="K44" s="25">
        <f>[53]MONO!CB$6</f>
        <v>10225.995441067767</v>
      </c>
      <c r="L44" s="30" t="str">
        <f>CONCATENATE(TEXT([53]MONO!CD$6,"DD.MM.YYYY"),"-",TEXT([53]MONO!CE$6,"dd.mm.yyyy"))</f>
        <v>05.02.2020-05.02.2021</v>
      </c>
      <c r="M44" s="30" t="str">
        <f>CONCATENATE(TEXT([53]MONO!CD$7,"DD.MM.YYYY"),"-",TEXT([53]MONO!CE$7,"dd.mm.yyyy"))</f>
        <v>01.04.2016-02.04.2018</v>
      </c>
      <c r="N44" s="24">
        <f>[53]MONO!CA$5</f>
        <v>-0.2618836536144854</v>
      </c>
      <c r="O44" s="24">
        <f>[53]MONO!CB$5</f>
        <v>-0.1425892132119323</v>
      </c>
      <c r="P44" s="25">
        <f>[53]MONO!CA$4</f>
        <v>7381.1634638551459</v>
      </c>
      <c r="Q44" s="25">
        <f>[53]MONO!CB$4</f>
        <v>7351.5325730053337</v>
      </c>
      <c r="R44" s="30" t="str">
        <f>CONCATENATE(TEXT([53]MONO!CD$4,"DD.MM.YYYY"),"-",TEXT([53]MONO!CE$4,"dd.mm.yyyy"))</f>
        <v>10.08.2021-05.08.2022</v>
      </c>
      <c r="S44" s="30" t="str">
        <f>CONCATENATE(TEXT([53]MONO!CD$5,"DD.MM.YYYY"),"-",TEXT([53]MONO!CE$5,"dd.mm.yyyy"))</f>
        <v>05.01.2021-27.12.2022</v>
      </c>
      <c r="T44" s="24">
        <f>[53]MONO!CA$3</f>
        <v>-0.22828005286169362</v>
      </c>
      <c r="U44" s="24">
        <f>[53]MONO!CB$3</f>
        <v>-0.15596452413040085</v>
      </c>
      <c r="V44" s="25">
        <f>[53]MONO!CA$2</f>
        <v>7717.1994713830636</v>
      </c>
      <c r="W44" s="25">
        <f>[53]MONO!CB$2</f>
        <v>7123.9588452642074</v>
      </c>
    </row>
    <row r="45" spans="1:23" ht="30" x14ac:dyDescent="0.25">
      <c r="A45" s="20">
        <v>46112</v>
      </c>
      <c r="B45" s="24">
        <f>[54]MONO!CA$9</f>
        <v>0.13712242691989138</v>
      </c>
      <c r="C45" s="24">
        <f>[54]MONO!CB$9</f>
        <v>8.3507109505030819E-2</v>
      </c>
      <c r="D45" s="25">
        <f>[54]MONO!CA$8</f>
        <v>11371.224269198914</v>
      </c>
      <c r="E45" s="25">
        <f>[54]MONO!CB$8</f>
        <v>11739.876563479467</v>
      </c>
      <c r="F45" s="30" t="str">
        <f>CONCATENATE(TEXT([54]MONO!CD$8,"DD.MM.YYYY"),"-",TEXT([54]MONO!CE$8,"dd.mm.yyyy"))</f>
        <v>20.02.2019-24.02.2020</v>
      </c>
      <c r="G45" s="30" t="str">
        <f>CONCATENATE(TEXT([54]MONO!CD$9,"DD.MM.YYYY"),"-",TEXT([54]MONO!CE$9,"dd.mm.yyyy"))</f>
        <v>17.10.2022-21.10.2024</v>
      </c>
      <c r="H45" s="24">
        <f>[54]MONO!CA$7</f>
        <v>1.7337798078813495E-2</v>
      </c>
      <c r="I45" s="24">
        <f>[54]MONO!CB$7</f>
        <v>1.2924672523331404E-2</v>
      </c>
      <c r="J45" s="25">
        <f>[54]MONO!CA$6</f>
        <v>10173.377980788135</v>
      </c>
      <c r="K45" s="25">
        <f>[54]MONO!CB$6</f>
        <v>10260.163922064983</v>
      </c>
      <c r="L45" s="30" t="str">
        <f>CONCATENATE(TEXT([54]MONO!CD$6,"DD.MM.YYYY"),"-",TEXT([54]MONO!CE$6,"dd.mm.yyyy"))</f>
        <v>19.04.2024-29.04.2025</v>
      </c>
      <c r="M45" s="30" t="str">
        <f>CONCATENATE(TEXT([54]MONO!CD$7,"DD.MM.YYYY"),"-",TEXT([54]MONO!CE$7,"dd.mm.yyyy"))</f>
        <v>07.08.2019-06.08.2021</v>
      </c>
      <c r="N45" s="24">
        <f>[54]MONO!CA$5</f>
        <v>-0.26105857412590827</v>
      </c>
      <c r="O45" s="24">
        <f>[54]MONO!CB$5</f>
        <v>-0.14307427616861734</v>
      </c>
      <c r="P45" s="25">
        <f>[54]MONO!CA$4</f>
        <v>7389.4142587409169</v>
      </c>
      <c r="Q45" s="25">
        <f>[54]MONO!CB$4</f>
        <v>7343.2169616393921</v>
      </c>
      <c r="R45" s="30" t="str">
        <f>CONCATENATE(TEXT([54]MONO!CD$4,"DD.MM.YYYY"),"-",TEXT([54]MONO!CE$4,"dd.mm.yyyy"))</f>
        <v>09.08.2021-05.08.2022</v>
      </c>
      <c r="S45" s="30" t="str">
        <f>CONCATENATE(TEXT([54]MONO!CD$5,"DD.MM.YYYY"),"-",TEXT([54]MONO!CE$5,"dd.mm.yyyy"))</f>
        <v>05.01.2021-28.12.2022</v>
      </c>
      <c r="T45" s="24">
        <f>[54]MONO!CA$3</f>
        <v>-0.28404987902246159</v>
      </c>
      <c r="U45" s="24">
        <f>[54]MONO!CB$3</f>
        <v>-0.15575541242982693</v>
      </c>
      <c r="V45" s="25">
        <f>[54]MONO!CA$2</f>
        <v>7159.5012097753843</v>
      </c>
      <c r="W45" s="25">
        <f>[54]MONO!CB$2</f>
        <v>7127.4892364153147</v>
      </c>
    </row>
    <row r="46" spans="1:23" ht="30" x14ac:dyDescent="0.25">
      <c r="A46" s="20">
        <v>46142</v>
      </c>
      <c r="B46" s="24">
        <f>[55]MONO!CA$9</f>
        <v>0.13959016577800828</v>
      </c>
      <c r="C46" s="24">
        <f>[55]MONO!CB$9</f>
        <v>8.2548524481651064E-2</v>
      </c>
      <c r="D46" s="25">
        <f>[55]MONO!CA$8</f>
        <v>11395.901657780083</v>
      </c>
      <c r="E46" s="25">
        <f>[55]MONO!CB$8</f>
        <v>11719.113078573997</v>
      </c>
      <c r="F46" s="30" t="str">
        <f>CONCATENATE(TEXT([55]MONO!CD$8,"DD.MM.YYYY"),"-",TEXT([55]MONO!CE$8,"dd.mm.yyyy"))</f>
        <v>25.02.2019-21.02.2020</v>
      </c>
      <c r="G46" s="30" t="str">
        <f>CONCATENATE(TEXT([55]MONO!CD$9,"DD.MM.YYYY"),"-",TEXT([55]MONO!CE$9,"dd.mm.yyyy"))</f>
        <v>20.10.2022-16.10.2024</v>
      </c>
      <c r="H46" s="24">
        <f>[55]MONO!CA$7</f>
        <v>1.7950993524644819E-2</v>
      </c>
      <c r="I46" s="24">
        <f>[55]MONO!CB$7</f>
        <v>1.4275733987299644E-2</v>
      </c>
      <c r="J46" s="25">
        <f>[55]MONO!CA$6</f>
        <v>10179.509935246448</v>
      </c>
      <c r="K46" s="25">
        <f>[55]MONO!CB$6</f>
        <v>10287.552645554755</v>
      </c>
      <c r="L46" s="30" t="str">
        <f>CONCATENATE(TEXT([55]MONO!CD$6,"DD.MM.YYYY"),"-",TEXT([55]MONO!CE$6,"dd.mm.yyyy"))</f>
        <v>20.03.2019-17.03.2020</v>
      </c>
      <c r="M46" s="30" t="str">
        <f>CONCATENATE(TEXT([55]MONO!CD$7,"DD.MM.YYYY"),"-",TEXT([55]MONO!CE$7,"dd.mm.yyyy"))</f>
        <v>04.05.2017-03.05.2019</v>
      </c>
      <c r="N46" s="24">
        <f>[55]MONO!CA$5</f>
        <v>-0.26340349688300718</v>
      </c>
      <c r="O46" s="24">
        <f>[55]MONO!CB$5</f>
        <v>-0.14034557861422592</v>
      </c>
      <c r="P46" s="25">
        <f>[55]MONO!CA$4</f>
        <v>7365.9650311699279</v>
      </c>
      <c r="Q46" s="25">
        <f>[55]MONO!CB$4</f>
        <v>7390.0572420811004</v>
      </c>
      <c r="R46" s="30" t="str">
        <f>CONCATENATE(TEXT([55]MONO!CD$4,"DD.MM.YYYY"),"-",TEXT([55]MONO!CE$4,"dd.mm.yyyy"))</f>
        <v>05.08.2021-28.07.2022</v>
      </c>
      <c r="S46" s="30" t="str">
        <f>CONCATENATE(TEXT([55]MONO!CD$5,"DD.MM.YYYY"),"-",TEXT([55]MONO!CE$5,"dd.mm.yyyy"))</f>
        <v>05.01.2021-19.12.2022</v>
      </c>
      <c r="T46" s="24">
        <f>[55]MONO!CA$3</f>
        <v>-0.28807793279672644</v>
      </c>
      <c r="U46" s="24">
        <f>[55]MONO!CB$3</f>
        <v>-0.17715289610873697</v>
      </c>
      <c r="V46" s="25">
        <f>[55]MONO!CA$2</f>
        <v>7119.2206720327358</v>
      </c>
      <c r="W46" s="25">
        <f>[55]MONO!CB$2</f>
        <v>6770.7735638223894</v>
      </c>
    </row>
    <row r="47" spans="1:23" ht="30" x14ac:dyDescent="0.25">
      <c r="A47" s="20">
        <v>46173</v>
      </c>
      <c r="B47" s="24">
        <f>[57]S_MONO!B$6</f>
        <v>0.14605035940916508</v>
      </c>
      <c r="C47" s="24">
        <f>[57]S_MONO!C$6</f>
        <v>7.8812586986659827E-2</v>
      </c>
      <c r="D47" s="25">
        <f>[57]S_MONO!D$6</f>
        <v>11460.503594091651</v>
      </c>
      <c r="E47" s="25">
        <f>[57]S_MONO!E$6</f>
        <v>11638.365978408496</v>
      </c>
      <c r="F47" s="30" t="str">
        <f>[57]S_MONO!F$6</f>
        <v>19.03.2020-16.02.2021</v>
      </c>
      <c r="G47" s="30" t="str">
        <f>[57]S_MONO!G$6</f>
        <v>20.10.2022-18.09.2024</v>
      </c>
      <c r="H47" s="24">
        <f>[57]S_MONO!H$6</f>
        <v>1.5636745293062044E-2</v>
      </c>
      <c r="I47" s="24">
        <f>[57]S_MONO!I$6</f>
        <v>1.3044525859317035E-2</v>
      </c>
      <c r="J47" s="25">
        <f>[57]S_MONO!J$6</f>
        <v>10156.367452930621</v>
      </c>
      <c r="K47" s="25">
        <f>[57]S_MONO!K$6</f>
        <v>10262.592113735285</v>
      </c>
      <c r="L47" s="30" t="str">
        <f>[57]S_MONO!L$6</f>
        <v>09.01.2020-07.12.2020</v>
      </c>
      <c r="M47" s="30" t="str">
        <f>[57]S_MONO!M$6</f>
        <v>28.06.2019-20.05.2021</v>
      </c>
      <c r="N47" s="24">
        <f>[57]S_MONO!N$6</f>
        <v>-0.26690084562977007</v>
      </c>
      <c r="O47" s="24">
        <f>[57]S_MONO!O$6</f>
        <v>-0.14382419982311156</v>
      </c>
      <c r="P47" s="25">
        <f>[57]S_MONO!P$6</f>
        <v>7330.9915437022992</v>
      </c>
      <c r="Q47" s="25">
        <f>[57]S_MONO!Q$6</f>
        <v>7330.3700080853523</v>
      </c>
      <c r="R47" s="30" t="str">
        <f>[57]S_MONO!R$6</f>
        <v>25.08.2021-19.07.2022</v>
      </c>
      <c r="S47" s="30" t="str">
        <f>[57]S_MONO!S$6</f>
        <v>12.02.2021-30.12.2022</v>
      </c>
      <c r="T47" s="24">
        <f>[57]S_MONO!T$6</f>
        <v>-0.28753801125683043</v>
      </c>
      <c r="U47" s="24">
        <f>[57]S_MONO!U$6</f>
        <v>-0.18763696904142546</v>
      </c>
      <c r="V47" s="25">
        <f>[57]S_MONO!V$6</f>
        <v>7124.619887431696</v>
      </c>
      <c r="W47" s="25">
        <f>[57]S_MONO!W$6</f>
        <v>6599.3369406820202</v>
      </c>
    </row>
    <row r="48" spans="1:23" ht="30" x14ac:dyDescent="0.25">
      <c r="A48" s="20">
        <v>46203</v>
      </c>
      <c r="B48" s="24">
        <f>[56]S_MONO!B$6</f>
        <v>0.14422700217187814</v>
      </c>
      <c r="C48" s="24">
        <f>[56]S_MONO!C$6</f>
        <v>7.7008019267995609E-2</v>
      </c>
      <c r="D48" s="25">
        <f>[56]S_MONO!D$6</f>
        <v>11442.270021718781</v>
      </c>
      <c r="E48" s="25">
        <f>[56]S_MONO!E$6</f>
        <v>11599.462735675714</v>
      </c>
      <c r="F48" s="30" t="str">
        <f>[56]S_MONO!F$6</f>
        <v>14.04.2025-10.02.2026</v>
      </c>
      <c r="G48" s="30" t="str">
        <f>[56]S_MONO!G$6</f>
        <v>28.12.2022-25.10.2024</v>
      </c>
      <c r="H48" s="24">
        <f>[56]S_MONO!H$6</f>
        <v>1.2050880803184644E-2</v>
      </c>
      <c r="I48" s="24">
        <f>[56]S_MONO!I$6</f>
        <v>1.616997191039804E-2</v>
      </c>
      <c r="J48" s="25">
        <f>[56]S_MONO!J$6</f>
        <v>10120.508808031846</v>
      </c>
      <c r="K48" s="25">
        <f>[56]S_MONO!K$6</f>
        <v>10326.014118123792</v>
      </c>
      <c r="L48" s="30" t="str">
        <f>[56]S_MONO!L$6</f>
        <v>21.06.2022-19.04.2023</v>
      </c>
      <c r="M48" s="30" t="str">
        <f>[56]S_MONO!M$6</f>
        <v>02.05.2022-29.02.2024</v>
      </c>
      <c r="N48" s="24">
        <f>[56]S_MONO!N$6</f>
        <v>-0.24572389492930344</v>
      </c>
      <c r="O48" s="24">
        <f>[56]S_MONO!O$6</f>
        <v>-0.14948563118836544</v>
      </c>
      <c r="P48" s="25">
        <f>[56]S_MONO!P$6</f>
        <v>7542.7610507069658</v>
      </c>
      <c r="Q48" s="25">
        <f>[56]S_MONO!Q$6</f>
        <v>7233.7469155505314</v>
      </c>
      <c r="R48" s="30" t="str">
        <f>[56]S_MONO!R$6</f>
        <v>23.09.2021-20.07.2022</v>
      </c>
      <c r="S48" s="30" t="str">
        <f>[56]S_MONO!S$6</f>
        <v>04.01.2021-20.10.2022</v>
      </c>
      <c r="T48" s="24">
        <f>[56]S_MONO!T$6</f>
        <v>-0.28793222598784352</v>
      </c>
      <c r="U48" s="24">
        <f>[56]S_MONO!U$6</f>
        <v>-0.18863711548018525</v>
      </c>
      <c r="V48" s="25">
        <f>[56]S_MONO!V$6</f>
        <v>7120.677740121565</v>
      </c>
      <c r="W48" s="25">
        <f>[56]S_MONO!W$6</f>
        <v>6583.0973037631429</v>
      </c>
    </row>
  </sheetData>
  <mergeCells count="5">
    <mergeCell ref="A4:A5"/>
    <mergeCell ref="B4:G4"/>
    <mergeCell ref="H4:M4"/>
    <mergeCell ref="N4:S4"/>
    <mergeCell ref="T4:W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BBEF1C287FBA4BB1D05A95CF75E537" ma:contentTypeVersion="4" ma:contentTypeDescription="Creați un document nou." ma:contentTypeScope="" ma:versionID="8c19638f2329ac55d4567f774ae0190f">
  <xsd:schema xmlns:xsd="http://www.w3.org/2001/XMLSchema" xmlns:xs="http://www.w3.org/2001/XMLSchema" xmlns:p="http://schemas.microsoft.com/office/2006/metadata/properties" xmlns:ns2="b846a9d9-ee9c-46b9-adf4-69816ec1e8c3" targetNamespace="http://schemas.microsoft.com/office/2006/metadata/properties" ma:root="true" ma:fieldsID="6be6932be41ec48d5a80ff907badbfe4" ns2:_="">
    <xsd:import namespace="b846a9d9-ee9c-46b9-adf4-69816ec1e8c3"/>
    <xsd:element name="properties">
      <xsd:complexType>
        <xsd:sequence>
          <xsd:element name="documentManagement">
            <xsd:complexType>
              <xsd:all>
                <xsd:element ref="ns2:MediaServiceBillingMetadata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46a9d9-ee9c-46b9-adf4-69816ec1e8c3" elementFormDefault="qualified">
    <xsd:import namespace="http://schemas.microsoft.com/office/2006/documentManagement/types"/>
    <xsd:import namespace="http://schemas.microsoft.com/office/infopath/2007/PartnerControls"/>
    <xsd:element name="MediaServiceBillingMetadata" ma:index="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76494D-B954-4A57-AB2E-D358183E66C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A864CEA-F010-47C3-A8B9-8AA50DEF73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46a9d9-ee9c-46b9-adf4-69816ec1e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F60F79-B314-40E5-8462-B5F36D1BA1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Monolith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Atlas Am</dc:creator>
  <cp:lastModifiedBy>Garofita Copilu</cp:lastModifiedBy>
  <dcterms:created xsi:type="dcterms:W3CDTF">2025-08-07T10:53:11Z</dcterms:created>
  <dcterms:modified xsi:type="dcterms:W3CDTF">2026-07-21T07:32:31Z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0x01010093BBEF1C287FBA4BB1D05A95CF75E537</vt:lpwstr>
  </property>
  <property fmtid="{D5CDD505-2E9C-101B-9397-08002B2CF9AE}" pid="3" name="Order">
    <vt:r8>809800</vt:r8>
  </property>
</Properties>
</file>