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K\9.PRIIPS\Scenarii_site\"/>
    </mc:Choice>
  </mc:AlternateContent>
  <xr:revisionPtr revIDLastSave="0" documentId="13_ncr:1_{E1F9DAFB-D9E3-455D-8A6B-AC9BB201A9E5}" xr6:coauthVersionLast="47" xr6:coauthVersionMax="47" xr10:uidLastSave="{00000000-0000-0000-0000-000000000000}"/>
  <bookViews>
    <workbookView xWindow="28692" yWindow="768" windowWidth="29016" windowHeight="15696" xr2:uid="{46BCF947-E402-4EF7-A94D-063814FBF766}"/>
  </bookViews>
  <sheets>
    <sheet name="Equit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" i="1" l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E37" i="1"/>
  <c r="D37" i="1"/>
  <c r="C37" i="1"/>
  <c r="B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B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S34" i="1"/>
  <c r="R34" i="1"/>
  <c r="M34" i="1"/>
  <c r="L34" i="1"/>
  <c r="G34" i="1"/>
  <c r="F34" i="1"/>
  <c r="S33" i="1"/>
  <c r="R33" i="1"/>
  <c r="M33" i="1"/>
  <c r="L33" i="1"/>
  <c r="G33" i="1"/>
  <c r="F33" i="1"/>
  <c r="S32" i="1"/>
  <c r="R32" i="1"/>
  <c r="M32" i="1"/>
  <c r="L32" i="1"/>
  <c r="G32" i="1"/>
  <c r="F32" i="1"/>
  <c r="S31" i="1"/>
  <c r="R31" i="1"/>
  <c r="M31" i="1"/>
  <c r="L31" i="1"/>
  <c r="G31" i="1"/>
  <c r="F31" i="1"/>
  <c r="G30" i="1"/>
  <c r="W34" i="1" l="1"/>
  <c r="V34" i="1"/>
  <c r="U34" i="1"/>
  <c r="T34" i="1"/>
  <c r="Q34" i="1"/>
  <c r="P34" i="1"/>
  <c r="O34" i="1"/>
  <c r="N34" i="1"/>
  <c r="K34" i="1"/>
  <c r="J34" i="1"/>
  <c r="I34" i="1"/>
  <c r="H34" i="1"/>
  <c r="E34" i="1"/>
  <c r="D34" i="1"/>
  <c r="C34" i="1"/>
  <c r="B34" i="1"/>
  <c r="W33" i="1"/>
  <c r="V33" i="1"/>
  <c r="U33" i="1"/>
  <c r="T33" i="1"/>
  <c r="Q33" i="1"/>
  <c r="P33" i="1"/>
  <c r="O33" i="1"/>
  <c r="N33" i="1"/>
  <c r="K33" i="1"/>
  <c r="J33" i="1"/>
  <c r="I33" i="1"/>
  <c r="H33" i="1"/>
  <c r="E33" i="1"/>
  <c r="D33" i="1"/>
  <c r="C33" i="1"/>
  <c r="B33" i="1"/>
  <c r="W32" i="1"/>
  <c r="V32" i="1"/>
  <c r="U32" i="1"/>
  <c r="T32" i="1"/>
  <c r="Q32" i="1"/>
  <c r="P32" i="1"/>
  <c r="O32" i="1"/>
  <c r="N32" i="1"/>
  <c r="K32" i="1"/>
  <c r="J32" i="1"/>
  <c r="I32" i="1"/>
  <c r="H32" i="1"/>
  <c r="E32" i="1"/>
  <c r="D32" i="1"/>
  <c r="C32" i="1"/>
  <c r="B32" i="1"/>
  <c r="W31" i="1"/>
  <c r="V31" i="1"/>
  <c r="U31" i="1"/>
  <c r="T31" i="1"/>
  <c r="Q31" i="1"/>
  <c r="P31" i="1"/>
  <c r="O31" i="1"/>
  <c r="N31" i="1"/>
  <c r="K31" i="1"/>
  <c r="J31" i="1"/>
  <c r="I31" i="1"/>
  <c r="H31" i="1"/>
  <c r="E31" i="1"/>
  <c r="D31" i="1"/>
  <c r="C31" i="1"/>
  <c r="B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D30" i="1"/>
  <c r="C30" i="1"/>
  <c r="B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38" i="1" l="1"/>
  <c r="S38" i="1"/>
  <c r="O38" i="1" l="1"/>
  <c r="K38" i="1" l="1"/>
  <c r="G38" i="1"/>
  <c r="E38" i="1"/>
  <c r="C38" i="1"/>
  <c r="M38" i="1" l="1"/>
  <c r="I38" i="1"/>
  <c r="D38" i="1" l="1"/>
  <c r="R38" i="1" l="1"/>
  <c r="H38" i="1"/>
  <c r="F38" i="1"/>
  <c r="J38" i="1"/>
  <c r="N38" i="1"/>
  <c r="P38" i="1"/>
  <c r="L38" i="1"/>
  <c r="T38" i="1" l="1"/>
  <c r="W38" i="1"/>
  <c r="V38" i="1"/>
  <c r="U38" i="1" l="1"/>
</calcChain>
</file>

<file path=xl/sharedStrings.xml><?xml version="1.0" encoding="utf-8"?>
<sst xmlns="http://schemas.openxmlformats.org/spreadsheetml/2006/main" count="36" uniqueCount="20">
  <si>
    <t>27.06.2014-27.06.2016</t>
  </si>
  <si>
    <t>29.01.2018-01.02.2019</t>
  </si>
  <si>
    <t>21.02.2020-23.02.2022</t>
  </si>
  <si>
    <t>07.05.2014-07.05.2015</t>
  </si>
  <si>
    <t>20.01.2016-25.01.2018</t>
  </si>
  <si>
    <t>18.01.2017-23.01.2018</t>
  </si>
  <si>
    <r>
      <t xml:space="preserve">Ce suma ar primi un investitor, daca iesiti dupa </t>
    </r>
    <r>
      <rPr>
        <i/>
        <sz val="11"/>
        <rFont val="Calibri"/>
        <family val="2"/>
        <scheme val="minor"/>
      </rPr>
      <t>perioada de detinere recomandata</t>
    </r>
  </si>
  <si>
    <t>Ce suma ar primi un investitor, daca iesiti dupa 1 an</t>
  </si>
  <si>
    <r>
      <t xml:space="preserve">Randament mediu anual daca iesiti dupa </t>
    </r>
    <r>
      <rPr>
        <i/>
        <sz val="11"/>
        <rFont val="Calibri"/>
        <family val="2"/>
        <scheme val="minor"/>
      </rPr>
      <t>perioada de detinere recomandata</t>
    </r>
  </si>
  <si>
    <t>Randament mediu anual daca iesiti dupa 1 an</t>
  </si>
  <si>
    <r>
      <t xml:space="preserve">Intervalul trecut (subinterval), daca iesiti dupa </t>
    </r>
    <r>
      <rPr>
        <i/>
        <sz val="11"/>
        <rFont val="Calibri"/>
        <family val="2"/>
        <scheme val="minor"/>
      </rPr>
      <t>perioada de detinere recomandata</t>
    </r>
  </si>
  <si>
    <r>
      <t xml:space="preserve">Intervalul trecut </t>
    </r>
    <r>
      <rPr>
        <i/>
        <sz val="11"/>
        <rFont val="Calibri"/>
        <family val="2"/>
        <scheme val="minor"/>
      </rPr>
      <t>(subinterval)</t>
    </r>
    <r>
      <rPr>
        <sz val="11"/>
        <rFont val="Calibri"/>
        <family val="2"/>
        <scheme val="minor"/>
      </rPr>
      <t>, daca iesiti dupa 1 an</t>
    </r>
  </si>
  <si>
    <t xml:space="preserve">Scenariul de criza </t>
  </si>
  <si>
    <t>Scenariul Nefavorabil</t>
  </si>
  <si>
    <t>Scenariul Moderat</t>
  </si>
  <si>
    <t>Scenariul Favorabil</t>
  </si>
  <si>
    <t>Data</t>
  </si>
  <si>
    <t>Scenarii de performanta</t>
  </si>
  <si>
    <t>Exemplu investitie:</t>
  </si>
  <si>
    <t>FDI PISCATOR EQUITY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</si>
</sst>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3" borderId="0" xfId="0" applyNumberFormat="1" applyFill="1" applyAlignment="1">
      <alignment horizontal="center" vertical="center" wrapText="1"/>
    </xf>
    <xf numFmtId="10" fontId="0" fillId="3" borderId="0" xfId="1" applyNumberFormat="1" applyFont="1" applyFill="1" applyAlignment="1">
      <alignment vertical="center" wrapText="1"/>
    </xf>
    <xf numFmtId="14" fontId="0" fillId="3" borderId="0" xfId="0" applyNumberFormat="1" applyFill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3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164" fontId="4" fillId="6" borderId="1" xfId="2" applyNumberFormat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164" fontId="4" fillId="7" borderId="1" xfId="2" applyNumberFormat="1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164" fontId="4" fillId="8" borderId="1" xfId="2" applyNumberFormat="1" applyFont="1" applyFill="1" applyBorder="1" applyAlignment="1">
      <alignment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8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09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0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1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4/PRIIPs_KIDs_2024_1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2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3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3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6.xlsm" TargetMode="External"/><Relationship Id="rId1" Type="http://schemas.openxmlformats.org/officeDocument/2006/relationships/externalLinkPath" Target="/RSK/9.PRIIPS/2025/PRIIPs_KIDs_2025_06.xlsm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7.xlsm" TargetMode="External"/><Relationship Id="rId1" Type="http://schemas.openxmlformats.org/officeDocument/2006/relationships/externalLinkPath" Target="/RSK/9.PRIIPS/2025/PRIIPs_KIDs_2025_07.xlsm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8.xlsm" TargetMode="External"/><Relationship Id="rId1" Type="http://schemas.openxmlformats.org/officeDocument/2006/relationships/externalLinkPath" Target="/RSK/9.PRIIPS/2025/PRIIPs_KIDs_2025_08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9.xlsm" TargetMode="External"/><Relationship Id="rId1" Type="http://schemas.openxmlformats.org/officeDocument/2006/relationships/externalLinkPath" Target="/RSK/9.PRIIPS/2025/PRIIPs_KIDs_2025_09.xlsm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0.xlsm" TargetMode="External"/><Relationship Id="rId1" Type="http://schemas.openxmlformats.org/officeDocument/2006/relationships/externalLinkPath" Target="/RSK/9.PRIIPS/2025/PRIIPs_KIDs_2025_10.xlsm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1.xlsm" TargetMode="External"/><Relationship Id="rId1" Type="http://schemas.openxmlformats.org/officeDocument/2006/relationships/externalLinkPath" Target="/RSK/9.PRIIPS/2025/PRIIPs_KIDs_2025_1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44957</v>
          </cell>
        </row>
        <row r="2">
          <cell r="CA2">
            <v>4051.251268230063</v>
          </cell>
          <cell r="CB2">
            <v>4448.8393584075347</v>
          </cell>
        </row>
        <row r="3">
          <cell r="CA3">
            <v>-0.59487487317699372</v>
          </cell>
          <cell r="CB3">
            <v>-0.33300379623212739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10633.69661071163</v>
          </cell>
          <cell r="CB6">
            <v>11510.430011721113</v>
          </cell>
          <cell r="CD6">
            <v>42922</v>
          </cell>
          <cell r="CE6">
            <v>43297</v>
          </cell>
        </row>
        <row r="7">
          <cell r="CA7">
            <v>6.3369661071162972E-2</v>
          </cell>
          <cell r="CB7">
            <v>7.286672106655967E-2</v>
          </cell>
          <cell r="CD7">
            <v>42835</v>
          </cell>
          <cell r="CE7">
            <v>43579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45230</v>
          </cell>
        </row>
        <row r="2">
          <cell r="CA2">
            <v>7919.9263542777862</v>
          </cell>
          <cell r="CB2">
            <v>4461.5812887418178</v>
          </cell>
        </row>
        <row r="3">
          <cell r="CA3">
            <v>-0.20800736457222135</v>
          </cell>
          <cell r="CB3">
            <v>-0.33204930655460674</v>
          </cell>
        </row>
        <row r="4">
          <cell r="CA4">
            <v>8778.1147585312247</v>
          </cell>
          <cell r="CB4">
            <v>9419.1181846148029</v>
          </cell>
          <cell r="CD4">
            <v>43118</v>
          </cell>
          <cell r="CE4">
            <v>43497</v>
          </cell>
        </row>
        <row r="5">
          <cell r="CA5">
            <v>-0.12218852414687763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10665.651388437191</v>
          </cell>
          <cell r="CB6">
            <v>11610.126953177831</v>
          </cell>
          <cell r="CD6">
            <v>43698</v>
          </cell>
          <cell r="CE6">
            <v>44075</v>
          </cell>
        </row>
        <row r="7">
          <cell r="CA7">
            <v>6.6565138843719118E-2</v>
          </cell>
          <cell r="CB7">
            <v>7.7502990862569732E-2</v>
          </cell>
          <cell r="CD7">
            <v>44431</v>
          </cell>
          <cell r="CE7">
            <v>45161</v>
          </cell>
        </row>
        <row r="8">
          <cell r="CA8">
            <v>12915.846336477958</v>
          </cell>
          <cell r="CB8">
            <v>13648.173728680074</v>
          </cell>
          <cell r="CD8">
            <v>42748</v>
          </cell>
          <cell r="CE8">
            <v>43129</v>
          </cell>
        </row>
        <row r="9">
          <cell r="CA9">
            <v>0.2915846336477958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45259</v>
          </cell>
        </row>
        <row r="2">
          <cell r="CA2">
            <v>7944.6954792031884</v>
          </cell>
          <cell r="CB2">
            <v>4494.6121503172872</v>
          </cell>
        </row>
        <row r="3">
          <cell r="CA3">
            <v>-0.20553045207968113</v>
          </cell>
          <cell r="CB3">
            <v>-0.32958131363175092</v>
          </cell>
        </row>
        <row r="4">
          <cell r="CA4">
            <v>8582.5991871454698</v>
          </cell>
          <cell r="CB4">
            <v>9145.4913081583545</v>
          </cell>
          <cell r="CD4">
            <v>43129</v>
          </cell>
          <cell r="CE4">
            <v>43495</v>
          </cell>
        </row>
        <row r="5">
          <cell r="CA5">
            <v>-0.14174008128545307</v>
          </cell>
          <cell r="CB5">
            <v>-4.3679378651785283E-2</v>
          </cell>
          <cell r="CD5">
            <v>41821</v>
          </cell>
          <cell r="CE5">
            <v>42548</v>
          </cell>
        </row>
        <row r="6">
          <cell r="CA6">
            <v>10666.41947805563</v>
          </cell>
          <cell r="CB6">
            <v>11599.070421646638</v>
          </cell>
          <cell r="CD6">
            <v>42879</v>
          </cell>
          <cell r="CE6">
            <v>43249</v>
          </cell>
        </row>
        <row r="7">
          <cell r="CA7">
            <v>6.6641947805562915E-2</v>
          </cell>
          <cell r="CB7">
            <v>7.6989805970633984E-2</v>
          </cell>
          <cell r="CD7">
            <v>43272</v>
          </cell>
          <cell r="CE7">
            <v>44011</v>
          </cell>
        </row>
        <row r="8">
          <cell r="CA8">
            <v>12860.4108615472</v>
          </cell>
          <cell r="CB8">
            <v>13742.73302338428</v>
          </cell>
          <cell r="CD8">
            <v>42754</v>
          </cell>
          <cell r="CE8">
            <v>43122</v>
          </cell>
        </row>
        <row r="9">
          <cell r="CA9">
            <v>0.28604108615471996</v>
          </cell>
          <cell r="CB9">
            <v>0.17229403407951716</v>
          </cell>
          <cell r="CD9">
            <v>42389</v>
          </cell>
          <cell r="CE9">
            <v>43122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CA2">
            <v>7960.186893819965</v>
          </cell>
          <cell r="CB2">
            <v>4631.3678909644186</v>
          </cell>
        </row>
        <row r="3">
          <cell r="CA3">
            <v>-0.20398131061800351</v>
          </cell>
          <cell r="CB3">
            <v>-0.31945845894872671</v>
          </cell>
        </row>
        <row r="4">
          <cell r="CA4">
            <v>8574.0416893863658</v>
          </cell>
          <cell r="CB4">
            <v>9102.1331310497062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-4.5948998687716514E-2</v>
          </cell>
          <cell r="CD5">
            <v>41823</v>
          </cell>
          <cell r="CE5">
            <v>42548</v>
          </cell>
        </row>
        <row r="6">
          <cell r="CA6">
            <v>10679.308361946514</v>
          </cell>
          <cell r="CB6">
            <v>11609.105357573773</v>
          </cell>
          <cell r="CD6">
            <v>43333</v>
          </cell>
          <cell r="CE6">
            <v>43697</v>
          </cell>
        </row>
        <row r="7">
          <cell r="CA7">
            <v>6.793083619465147E-2</v>
          </cell>
          <cell r="CB7">
            <v>7.7455584122787524E-2</v>
          </cell>
          <cell r="CD7">
            <v>44358</v>
          </cell>
          <cell r="CE7">
            <v>45086</v>
          </cell>
        </row>
        <row r="8">
          <cell r="CA8">
            <v>12832.375030924859</v>
          </cell>
          <cell r="CB8">
            <v>13599.837674410554</v>
          </cell>
          <cell r="CD8">
            <v>42758</v>
          </cell>
          <cell r="CE8">
            <v>43123</v>
          </cell>
        </row>
        <row r="9">
          <cell r="CA9">
            <v>0.28323750309248591</v>
          </cell>
          <cell r="CB9">
            <v>0.16618341929606228</v>
          </cell>
          <cell r="CD9">
            <v>42389</v>
          </cell>
          <cell r="CE9">
            <v>43118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  <sheetName val="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7960.7375801160251</v>
          </cell>
          <cell r="CB2">
            <v>4630.3455964107989</v>
          </cell>
        </row>
        <row r="3">
          <cell r="CA3">
            <v>-0.20392624198839748</v>
          </cell>
          <cell r="CB3">
            <v>-0.31953357199559074</v>
          </cell>
        </row>
        <row r="4">
          <cell r="CA4">
            <v>8551.9734836666248</v>
          </cell>
          <cell r="CB4">
            <v>9151.5423290840445</v>
          </cell>
          <cell r="CD4">
            <v>43115</v>
          </cell>
          <cell r="CE4">
            <v>43455</v>
          </cell>
        </row>
        <row r="5">
          <cell r="CA5">
            <v>-0.14480265163333755</v>
          </cell>
          <cell r="CB5">
            <v>-4.3363061078862342E-2</v>
          </cell>
          <cell r="CD5">
            <v>41845</v>
          </cell>
          <cell r="CE5">
            <v>42548</v>
          </cell>
        </row>
        <row r="6">
          <cell r="CA6">
            <v>10719.923356408099</v>
          </cell>
          <cell r="CB6">
            <v>11664.01239891668</v>
          </cell>
          <cell r="CD6">
            <v>43672</v>
          </cell>
          <cell r="CE6">
            <v>44020</v>
          </cell>
        </row>
        <row r="7">
          <cell r="CA7">
            <v>7.1992335640809896E-2</v>
          </cell>
          <cell r="CB7">
            <v>8.0000574023767923E-2</v>
          </cell>
          <cell r="CD7">
            <v>42754</v>
          </cell>
          <cell r="CE7">
            <v>43468</v>
          </cell>
        </row>
        <row r="8">
          <cell r="CA8">
            <v>12579.064424041891</v>
          </cell>
          <cell r="CB8">
            <v>13685.630353478353</v>
          </cell>
          <cell r="CD8">
            <v>45007</v>
          </cell>
          <cell r="CE8">
            <v>45356</v>
          </cell>
        </row>
        <row r="9">
          <cell r="CA9">
            <v>0.25790644240418925</v>
          </cell>
          <cell r="CB9">
            <v>0.16985598914902145</v>
          </cell>
          <cell r="CD9">
            <v>44627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8080.5009682969931</v>
          </cell>
          <cell r="CB2">
            <v>4630.5144876923841</v>
          </cell>
        </row>
        <row r="3">
          <cell r="CA3">
            <v>-0.1919499031703007</v>
          </cell>
          <cell r="CB3">
            <v>-0.31952116214445114</v>
          </cell>
        </row>
        <row r="4">
          <cell r="CA4">
            <v>8670.5032686948034</v>
          </cell>
          <cell r="CB4">
            <v>9203.8208900160098</v>
          </cell>
          <cell r="CD4">
            <v>43144</v>
          </cell>
          <cell r="CE4">
            <v>43455</v>
          </cell>
        </row>
        <row r="5">
          <cell r="CA5">
            <v>-0.13294967313051967</v>
          </cell>
          <cell r="CB5">
            <v>-4.0634538352770866E-2</v>
          </cell>
          <cell r="CD5">
            <v>41877</v>
          </cell>
          <cell r="CE5">
            <v>42548</v>
          </cell>
        </row>
        <row r="6">
          <cell r="CA6">
            <v>10624.521702868811</v>
          </cell>
          <cell r="CB6">
            <v>11549.508111515395</v>
          </cell>
          <cell r="CD6">
            <v>43972</v>
          </cell>
          <cell r="CE6">
            <v>44284</v>
          </cell>
        </row>
        <row r="7">
          <cell r="CA7">
            <v>6.2452170286881055E-2</v>
          </cell>
          <cell r="CB7">
            <v>7.4686378043166357E-2</v>
          </cell>
          <cell r="CD7">
            <v>43523</v>
          </cell>
          <cell r="CE7">
            <v>44202</v>
          </cell>
        </row>
        <row r="8">
          <cell r="CA8">
            <v>12579.467490973755</v>
          </cell>
          <cell r="CB8">
            <v>13648.553000160811</v>
          </cell>
          <cell r="CD8">
            <v>45108</v>
          </cell>
          <cell r="CE8">
            <v>45473</v>
          </cell>
        </row>
        <row r="9">
          <cell r="CA9">
            <v>0.25794674909737542</v>
          </cell>
          <cell r="CB9">
            <v>0.16827021703717193</v>
          </cell>
          <cell r="CD9">
            <v>44627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8070.3460995998084</v>
          </cell>
          <cell r="CB2">
            <v>4630.4379752813447</v>
          </cell>
        </row>
        <row r="3">
          <cell r="CA3">
            <v>-0.19296539004001911</v>
          </cell>
          <cell r="CB3">
            <v>-0.31952678412142155</v>
          </cell>
        </row>
        <row r="4">
          <cell r="CA4">
            <v>8423.2351185040843</v>
          </cell>
          <cell r="CB4">
            <v>9105.0694503145496</v>
          </cell>
          <cell r="CD4">
            <v>43174</v>
          </cell>
          <cell r="CE4">
            <v>43455</v>
          </cell>
        </row>
        <row r="5">
          <cell r="CA5">
            <v>-0.15767648814959151</v>
          </cell>
          <cell r="CB5">
            <v>-4.5795124183776292E-2</v>
          </cell>
          <cell r="CD5">
            <v>41906</v>
          </cell>
          <cell r="CE5">
            <v>42548</v>
          </cell>
        </row>
        <row r="6">
          <cell r="CA6">
            <v>10549.653829865307</v>
          </cell>
          <cell r="CB6">
            <v>11468.062259588251</v>
          </cell>
          <cell r="CD6">
            <v>44441</v>
          </cell>
          <cell r="CE6">
            <v>44720</v>
          </cell>
        </row>
        <row r="7">
          <cell r="CA7">
            <v>5.4965382986530739E-2</v>
          </cell>
          <cell r="CB7">
            <v>7.089038932975078E-2</v>
          </cell>
          <cell r="CD7">
            <v>44561</v>
          </cell>
          <cell r="CE7">
            <v>45205</v>
          </cell>
        </row>
        <row r="8">
          <cell r="CA8">
            <v>12331.627408559847</v>
          </cell>
          <cell r="CB8">
            <v>13635.037314276135</v>
          </cell>
          <cell r="CD8">
            <v>45139</v>
          </cell>
          <cell r="CE8">
            <v>45504</v>
          </cell>
        </row>
        <row r="9">
          <cell r="CA9">
            <v>0.23316274085598465</v>
          </cell>
          <cell r="CB9">
            <v>0.16769162514236324</v>
          </cell>
          <cell r="CD9">
            <v>42513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44985</v>
          </cell>
        </row>
        <row r="2">
          <cell r="CA2">
            <v>7158.4207622172626</v>
          </cell>
          <cell r="CB2">
            <v>4385.6574134189386</v>
          </cell>
        </row>
        <row r="3">
          <cell r="CA3">
            <v>-0.28415792377827376</v>
          </cell>
          <cell r="CB3">
            <v>-0.33775703752935671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10633.69661071163</v>
          </cell>
          <cell r="CB6">
            <v>11524.695742653885</v>
          </cell>
          <cell r="CD6">
            <v>42922</v>
          </cell>
          <cell r="CE6">
            <v>43297</v>
          </cell>
        </row>
        <row r="7">
          <cell r="CA7">
            <v>6.3369661071162972E-2</v>
          </cell>
          <cell r="CB7">
            <v>7.3531356908306034E-2</v>
          </cell>
          <cell r="CD7">
            <v>42831</v>
          </cell>
          <cell r="CE7">
            <v>43577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7127.5627176910857</v>
          </cell>
          <cell r="CB2">
            <v>4629.1745868148946</v>
          </cell>
        </row>
        <row r="3">
          <cell r="CA3">
            <v>-0.28724372823089139</v>
          </cell>
          <cell r="CB3">
            <v>-0.31961962206315098</v>
          </cell>
        </row>
        <row r="4">
          <cell r="CA4">
            <v>8682.2883634860627</v>
          </cell>
          <cell r="CB4">
            <v>9064.3513129632265</v>
          </cell>
          <cell r="CD4">
            <v>43208</v>
          </cell>
          <cell r="CE4">
            <v>43455</v>
          </cell>
        </row>
        <row r="5">
          <cell r="CA5">
            <v>-0.13177116365139363</v>
          </cell>
          <cell r="CB5">
            <v>-4.7931131011877515E-2</v>
          </cell>
          <cell r="CD5">
            <v>41901</v>
          </cell>
          <cell r="CE5">
            <v>42510</v>
          </cell>
        </row>
        <row r="6">
          <cell r="CA6">
            <v>10469.819501882534</v>
          </cell>
          <cell r="CB6">
            <v>11340.151533476794</v>
          </cell>
          <cell r="CD6">
            <v>42971</v>
          </cell>
          <cell r="CE6">
            <v>43227</v>
          </cell>
        </row>
        <row r="7">
          <cell r="CA7">
            <v>4.6981950188253387E-2</v>
          </cell>
          <cell r="CB7">
            <v>6.4901475887642501E-2</v>
          </cell>
          <cell r="CD7">
            <v>43733</v>
          </cell>
          <cell r="CE7">
            <v>44349</v>
          </cell>
        </row>
        <row r="8">
          <cell r="CA8">
            <v>12107.666332515506</v>
          </cell>
          <cell r="CB8">
            <v>13908.313084307512</v>
          </cell>
          <cell r="CD8">
            <v>45170</v>
          </cell>
          <cell r="CE8">
            <v>45535</v>
          </cell>
        </row>
        <row r="9">
          <cell r="CA9">
            <v>0.21076663325155048</v>
          </cell>
          <cell r="CB9">
            <v>0.17933511286264658</v>
          </cell>
          <cell r="CD9">
            <v>42510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6543.6249650662494</v>
          </cell>
          <cell r="CB2">
            <v>4627.5942086924497</v>
          </cell>
        </row>
        <row r="3">
          <cell r="CA3">
            <v>-0.34563750349337508</v>
          </cell>
          <cell r="CB3">
            <v>-0.3197357712849771</v>
          </cell>
        </row>
        <row r="4">
          <cell r="CA4">
            <v>8905.7329804305846</v>
          </cell>
          <cell r="CB4">
            <v>9220.4415584293511</v>
          </cell>
          <cell r="CD4">
            <v>42326</v>
          </cell>
          <cell r="CE4">
            <v>42548</v>
          </cell>
        </row>
        <row r="5">
          <cell r="CA5">
            <v>-0.10942670195694151</v>
          </cell>
          <cell r="CB5">
            <v>-3.9768696697022321E-2</v>
          </cell>
          <cell r="CD5">
            <v>41921</v>
          </cell>
          <cell r="CE5">
            <v>42501</v>
          </cell>
        </row>
        <row r="6">
          <cell r="CA6">
            <v>10461.161874756157</v>
          </cell>
          <cell r="CB6">
            <v>11286.284111501342</v>
          </cell>
          <cell r="CD6">
            <v>42493</v>
          </cell>
          <cell r="CE6">
            <v>42711</v>
          </cell>
        </row>
        <row r="7">
          <cell r="CA7">
            <v>4.6116187475615675E-2</v>
          </cell>
          <cell r="CB7">
            <v>6.2369244260268575E-2</v>
          </cell>
          <cell r="CD7">
            <v>43438</v>
          </cell>
          <cell r="CE7">
            <v>44028</v>
          </cell>
        </row>
        <row r="8">
          <cell r="CA8">
            <v>11940.15933346595</v>
          </cell>
          <cell r="CB8">
            <v>13812.633573293757</v>
          </cell>
          <cell r="CD8">
            <v>45058</v>
          </cell>
          <cell r="CE8">
            <v>45279</v>
          </cell>
        </row>
        <row r="9">
          <cell r="CA9">
            <v>0.19401593334659506</v>
          </cell>
          <cell r="CB9">
            <v>0.17527161002441294</v>
          </cell>
          <cell r="CD9">
            <v>42537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7112.1234876889248</v>
          </cell>
          <cell r="CB2">
            <v>4629.4619563444394</v>
          </cell>
        </row>
        <row r="3">
          <cell r="CA3">
            <v>-0.2887876512311075</v>
          </cell>
          <cell r="CB3">
            <v>-0.31959850409155921</v>
          </cell>
        </row>
        <row r="4">
          <cell r="CA4">
            <v>8905.7329804305846</v>
          </cell>
          <cell r="CB4">
            <v>9220.4415584293511</v>
          </cell>
          <cell r="CD4">
            <v>42326</v>
          </cell>
          <cell r="CE4">
            <v>42548</v>
          </cell>
        </row>
        <row r="5">
          <cell r="CA5">
            <v>-0.10942670195694151</v>
          </cell>
          <cell r="CB5">
            <v>-3.9768696697022321E-2</v>
          </cell>
          <cell r="CD5">
            <v>41921</v>
          </cell>
          <cell r="CE5">
            <v>42501</v>
          </cell>
        </row>
        <row r="6">
          <cell r="CA6">
            <v>10461.161874756157</v>
          </cell>
          <cell r="CB6">
            <v>11286.284111501342</v>
          </cell>
          <cell r="CD6">
            <v>42493</v>
          </cell>
          <cell r="CE6">
            <v>42711</v>
          </cell>
        </row>
        <row r="7">
          <cell r="CA7">
            <v>4.6116187475615675E-2</v>
          </cell>
          <cell r="CB7">
            <v>6.2369244260268575E-2</v>
          </cell>
          <cell r="CD7">
            <v>43438</v>
          </cell>
          <cell r="CE7">
            <v>44028</v>
          </cell>
        </row>
        <row r="8">
          <cell r="CA8">
            <v>11940.15933346595</v>
          </cell>
          <cell r="CB8">
            <v>13812.633573293757</v>
          </cell>
          <cell r="CD8">
            <v>45058</v>
          </cell>
          <cell r="CE8">
            <v>45279</v>
          </cell>
        </row>
        <row r="9">
          <cell r="CA9">
            <v>0.19401593334659506</v>
          </cell>
          <cell r="CB9">
            <v>0.17527161002441294</v>
          </cell>
          <cell r="CD9">
            <v>42537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7111.4949432034191</v>
          </cell>
          <cell r="CB2">
            <v>4629.0611748627944</v>
          </cell>
        </row>
        <row r="3">
          <cell r="CA3">
            <v>-0.28885050567965809</v>
          </cell>
          <cell r="CB3">
            <v>-0.3196279565662038</v>
          </cell>
        </row>
        <row r="4">
          <cell r="CA4">
            <v>8675.4890802608734</v>
          </cell>
          <cell r="CB4">
            <v>9290.3851835465266</v>
          </cell>
          <cell r="CD4">
            <v>44469</v>
          </cell>
          <cell r="CE4">
            <v>44627</v>
          </cell>
        </row>
        <row r="5">
          <cell r="CA5">
            <v>-0.13245109197391272</v>
          </cell>
          <cell r="CB5">
            <v>-3.6133557823153195E-2</v>
          </cell>
          <cell r="CD5">
            <v>42032</v>
          </cell>
          <cell r="CE5">
            <v>42548</v>
          </cell>
        </row>
        <row r="6">
          <cell r="CA6">
            <v>10420.511248565892</v>
          </cell>
          <cell r="CB6">
            <v>11219.351610018797</v>
          </cell>
          <cell r="CD6">
            <v>42458</v>
          </cell>
          <cell r="CE6">
            <v>42614</v>
          </cell>
        </row>
        <row r="7">
          <cell r="CA7">
            <v>4.2051124856589232E-2</v>
          </cell>
          <cell r="CB7">
            <v>5.9214407474652786E-2</v>
          </cell>
          <cell r="CD7">
            <v>44291</v>
          </cell>
          <cell r="CE7">
            <v>44809</v>
          </cell>
        </row>
        <row r="8">
          <cell r="CA8">
            <v>11592.326006676167</v>
          </cell>
          <cell r="CB8">
            <v>13305.023757954528</v>
          </cell>
          <cell r="CD8">
            <v>44627</v>
          </cell>
          <cell r="CE8">
            <v>44783</v>
          </cell>
        </row>
        <row r="9">
          <cell r="CA9">
            <v>0.15923260066761674</v>
          </cell>
          <cell r="CB9">
            <v>0.15347404643340501</v>
          </cell>
          <cell r="CD9">
            <v>42594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6067.8003416443071</v>
          </cell>
          <cell r="CB2">
            <v>4630.082956118662</v>
          </cell>
        </row>
        <row r="3">
          <cell r="CA3">
            <v>-0.39321996583556929</v>
          </cell>
          <cell r="CB3">
            <v>-0.31955287081811701</v>
          </cell>
        </row>
        <row r="4">
          <cell r="CA4">
            <v>8449.9925576443693</v>
          </cell>
          <cell r="CB4">
            <v>9016.8058566953732</v>
          </cell>
          <cell r="CD4">
            <v>44495</v>
          </cell>
          <cell r="CE4">
            <v>44627</v>
          </cell>
        </row>
        <row r="5">
          <cell r="CA5">
            <v>-0.15500074423556315</v>
          </cell>
          <cell r="CB5">
            <v>-5.043136863650699E-2</v>
          </cell>
          <cell r="CD5">
            <v>42060</v>
          </cell>
          <cell r="CE5">
            <v>42548</v>
          </cell>
        </row>
        <row r="6">
          <cell r="CA6">
            <v>10374.411157503147</v>
          </cell>
          <cell r="CB6">
            <v>11223.389884540813</v>
          </cell>
          <cell r="CD6">
            <v>43937</v>
          </cell>
          <cell r="CE6">
            <v>44074</v>
          </cell>
        </row>
        <row r="7">
          <cell r="CA7">
            <v>3.7441115750314828E-2</v>
          </cell>
          <cell r="CB7">
            <v>5.940501624925365E-2</v>
          </cell>
          <cell r="CD7">
            <v>43259</v>
          </cell>
          <cell r="CE7">
            <v>43752</v>
          </cell>
        </row>
        <row r="8">
          <cell r="CA8">
            <v>11430.281617558358</v>
          </cell>
          <cell r="CB8">
            <v>13141.808188234734</v>
          </cell>
          <cell r="CD8">
            <v>44627</v>
          </cell>
          <cell r="CE8">
            <v>44757</v>
          </cell>
        </row>
        <row r="9">
          <cell r="CA9">
            <v>0.14302816175583577</v>
          </cell>
          <cell r="CB9">
            <v>0.14637725850763172</v>
          </cell>
          <cell r="CD9">
            <v>42676</v>
          </cell>
          <cell r="CE9">
            <v>43174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6067.7193892457772</v>
          </cell>
          <cell r="CB2">
            <v>4630.0963875056914</v>
          </cell>
        </row>
        <row r="3">
          <cell r="CA3">
            <v>-0.3932280610754223</v>
          </cell>
          <cell r="CB3">
            <v>-0.31955188386580924</v>
          </cell>
        </row>
        <row r="4">
          <cell r="CA4">
            <v>8574.0416893863658</v>
          </cell>
          <cell r="CB4">
            <v>9827.0278044787246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10865.621364502946</v>
          </cell>
          <cell r="CB6">
            <v>11836.094394012207</v>
          </cell>
          <cell r="CD6">
            <v>43313</v>
          </cell>
          <cell r="CE6">
            <v>43677</v>
          </cell>
        </row>
        <row r="7">
          <cell r="CA7">
            <v>8.6562136450294619E-2</v>
          </cell>
          <cell r="CB7">
            <v>8.7938159732078081E-2</v>
          </cell>
          <cell r="CD7">
            <v>44400</v>
          </cell>
          <cell r="CE7">
            <v>45120</v>
          </cell>
        </row>
        <row r="8">
          <cell r="CA8">
            <v>12858.754498010245</v>
          </cell>
          <cell r="CB8">
            <v>13835.897842329068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6067.5315497427928</v>
          </cell>
          <cell r="CB2">
            <v>4630.1545055797396</v>
          </cell>
        </row>
        <row r="3">
          <cell r="CA3">
            <v>-0.39324684502572071</v>
          </cell>
          <cell r="CB3">
            <v>-0.31954761330569648</v>
          </cell>
        </row>
        <row r="4">
          <cell r="CA4">
            <v>8579.442919768635</v>
          </cell>
          <cell r="CB4">
            <v>9846.144389393934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-7.7225998041710042E-3</v>
          </cell>
          <cell r="CD5">
            <v>43172</v>
          </cell>
          <cell r="CE5">
            <v>43906</v>
          </cell>
        </row>
        <row r="6">
          <cell r="CA6">
            <v>10877.656856112924</v>
          </cell>
          <cell r="CB6">
            <v>11867.299647278909</v>
          </cell>
          <cell r="CD6">
            <v>43292</v>
          </cell>
          <cell r="CE6">
            <v>43663</v>
          </cell>
        </row>
        <row r="7">
          <cell r="CA7">
            <v>8.7765685611292388E-2</v>
          </cell>
          <cell r="CB7">
            <v>8.937136217540198E-2</v>
          </cell>
          <cell r="CD7">
            <v>42313</v>
          </cell>
          <cell r="CE7">
            <v>43040</v>
          </cell>
        </row>
        <row r="8">
          <cell r="CA8">
            <v>12908.74379975267</v>
          </cell>
          <cell r="CB8">
            <v>13848.890558543097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0.17681309299918557</v>
          </cell>
          <cell r="CD9">
            <v>44627</v>
          </cell>
          <cell r="CE9">
            <v>45359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6048.014294846962</v>
          </cell>
          <cell r="CB2">
            <v>4628.6369591842467</v>
          </cell>
        </row>
        <row r="3">
          <cell r="CA3">
            <v>-0.39519857051530383</v>
          </cell>
          <cell r="CB3">
            <v>-0.31965913255308209</v>
          </cell>
        </row>
        <row r="4">
          <cell r="CA4">
            <v>8574.0416893863658</v>
          </cell>
          <cell r="CB4">
            <v>9637.703088273729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-1.8281960628525051E-2</v>
          </cell>
          <cell r="CD5">
            <v>45382</v>
          </cell>
          <cell r="CE5">
            <v>45747</v>
          </cell>
        </row>
        <row r="6">
          <cell r="CA6">
            <v>10865.630085685931</v>
          </cell>
          <cell r="CB6">
            <v>11863.190267838441</v>
          </cell>
          <cell r="CD6">
            <v>43313</v>
          </cell>
          <cell r="CE6">
            <v>43677</v>
          </cell>
        </row>
        <row r="7">
          <cell r="CA7">
            <v>8.6563008568593044E-2</v>
          </cell>
          <cell r="CB7">
            <v>8.9182733421643956E-2</v>
          </cell>
          <cell r="CD7">
            <v>43256</v>
          </cell>
          <cell r="CE7">
            <v>43979</v>
          </cell>
        </row>
        <row r="8">
          <cell r="CA8">
            <v>12858.754498010245</v>
          </cell>
          <cell r="CB8">
            <v>13811.070237856151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0.17520509860433098</v>
          </cell>
          <cell r="CD9">
            <v>44627</v>
          </cell>
          <cell r="CE9">
            <v>45351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6048.8175354886334</v>
          </cell>
          <cell r="CB2">
            <v>4625.7119256480573</v>
          </cell>
        </row>
        <row r="3">
          <cell r="CA3">
            <v>-0.39511824645113669</v>
          </cell>
          <cell r="CB3">
            <v>-0.31987413476268545</v>
          </cell>
        </row>
        <row r="4">
          <cell r="CA4">
            <v>8633.4092274685736</v>
          </cell>
          <cell r="CB4">
            <v>9434.3992459090987</v>
          </cell>
          <cell r="CD4">
            <v>43129</v>
          </cell>
          <cell r="CE4">
            <v>43490</v>
          </cell>
        </row>
        <row r="5">
          <cell r="CA5">
            <v>-0.13665907725314269</v>
          </cell>
          <cell r="CB5">
            <v>-2.869164289042081E-2</v>
          </cell>
          <cell r="CD5">
            <v>45390</v>
          </cell>
          <cell r="CE5">
            <v>45777</v>
          </cell>
        </row>
        <row r="6">
          <cell r="CA6">
            <v>10864.567872437292</v>
          </cell>
          <cell r="CB6">
            <v>11884.583123276161</v>
          </cell>
          <cell r="CD6">
            <v>43628</v>
          </cell>
          <cell r="CE6">
            <v>43992</v>
          </cell>
        </row>
        <row r="7">
          <cell r="CA7">
            <v>8.64567872437291E-2</v>
          </cell>
          <cell r="CB7">
            <v>9.0164351062543169E-2</v>
          </cell>
          <cell r="CD7">
            <v>45036</v>
          </cell>
          <cell r="CE7">
            <v>45769</v>
          </cell>
        </row>
        <row r="8">
          <cell r="CA8">
            <v>12799.53620965574</v>
          </cell>
          <cell r="CB8">
            <v>13855.314855678153</v>
          </cell>
          <cell r="CD8">
            <v>45104</v>
          </cell>
          <cell r="CE8">
            <v>45464</v>
          </cell>
        </row>
        <row r="9">
          <cell r="CA9">
            <v>0.27995362096557408</v>
          </cell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5488.369112848166</v>
          </cell>
          <cell r="CB2">
            <v>4631.2631521065887</v>
          </cell>
        </row>
        <row r="3">
          <cell r="CA3">
            <v>-0.4511630887151834</v>
          </cell>
          <cell r="CB3">
            <v>-0.31946615425045988</v>
          </cell>
        </row>
        <row r="4">
          <cell r="CA4">
            <v>8593.3891040196704</v>
          </cell>
          <cell r="CB4">
            <v>9827.0278044787246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10866.038366285346</v>
          </cell>
          <cell r="CB6">
            <v>11891.362036962124</v>
          </cell>
          <cell r="CD6">
            <v>43634</v>
          </cell>
          <cell r="CE6">
            <v>43998</v>
          </cell>
        </row>
        <row r="7">
          <cell r="CA7">
            <v>8.6603836628534575E-2</v>
          </cell>
          <cell r="CB7">
            <v>9.0475219203174806E-2</v>
          </cell>
          <cell r="CD7">
            <v>43812</v>
          </cell>
          <cell r="CE7">
            <v>44538</v>
          </cell>
        </row>
        <row r="8">
          <cell r="CA8">
            <v>12851.645403652752</v>
          </cell>
          <cell r="CB8">
            <v>13835.897842329068</v>
          </cell>
          <cell r="CD8">
            <v>45103</v>
          </cell>
          <cell r="CE8">
            <v>45464</v>
          </cell>
        </row>
        <row r="9">
          <cell r="CA9">
            <v>0.28516454036527517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45016</v>
          </cell>
        </row>
        <row r="2">
          <cell r="CA2">
            <v>7840.4048958104877</v>
          </cell>
          <cell r="CB2">
            <v>4466.843351175984</v>
          </cell>
        </row>
        <row r="3">
          <cell r="CA3">
            <v>-0.21595951041895123</v>
          </cell>
          <cell r="CB3">
            <v>-0.33165552660503106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10638.627759559218</v>
          </cell>
          <cell r="CB6">
            <v>11530.044078756173</v>
          </cell>
          <cell r="CD6">
            <v>41512</v>
          </cell>
          <cell r="CE6">
            <v>41878</v>
          </cell>
        </row>
        <row r="7">
          <cell r="CA7">
            <v>6.3862775955921783E-2</v>
          </cell>
          <cell r="CB7">
            <v>7.378042814889163E-2</v>
          </cell>
          <cell r="CD7">
            <v>42880</v>
          </cell>
          <cell r="CE7">
            <v>43627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5969.1281881503464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5341.1917826040835</v>
          </cell>
          <cell r="CB2">
            <v>4620.4352404650981</v>
          </cell>
        </row>
        <row r="3">
          <cell r="CA3">
            <v>-0.46588082173959167</v>
          </cell>
          <cell r="CB3">
            <v>-0.32026216520888739</v>
          </cell>
        </row>
        <row r="4">
          <cell r="CA4">
            <v>8574.0416893863658</v>
          </cell>
          <cell r="CB4">
            <v>9827.0278044787246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10866.130144791872</v>
          </cell>
          <cell r="CB6">
            <v>11905.958811284803</v>
          </cell>
          <cell r="CD6">
            <v>43636</v>
          </cell>
          <cell r="CE6">
            <v>44001</v>
          </cell>
        </row>
        <row r="7">
          <cell r="CA7">
            <v>8.6613014479187178E-2</v>
          </cell>
          <cell r="CB7">
            <v>9.1144298948805602E-2</v>
          </cell>
          <cell r="CD7">
            <v>43671</v>
          </cell>
          <cell r="CE7">
            <v>44396</v>
          </cell>
        </row>
        <row r="8">
          <cell r="CA8">
            <v>12858.754498010245</v>
          </cell>
          <cell r="CB8">
            <v>13835.897842329068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151.99079680219984</v>
          </cell>
        </row>
      </sheetData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7958.0507017880509</v>
          </cell>
        </row>
      </sheetData>
      <sheetData sheetId="4"/>
      <sheetData sheetId="5"/>
      <sheetData sheetId="6">
        <row r="2">
          <cell r="CA2">
            <v>6445.2047207121304</v>
          </cell>
        </row>
      </sheetData>
      <sheetData sheetId="7"/>
      <sheetData sheetId="8"/>
      <sheetData sheetId="9">
        <row r="2">
          <cell r="CA2">
            <v>6235.4843237639052</v>
          </cell>
        </row>
      </sheetData>
      <sheetData sheetId="10"/>
      <sheetData sheetId="11"/>
      <sheetData sheetId="12">
        <row r="2">
          <cell r="CA2">
            <v>6709.3614606217125</v>
          </cell>
        </row>
      </sheetData>
      <sheetData sheetId="13"/>
      <sheetData sheetId="14"/>
      <sheetData sheetId="15">
        <row r="2">
          <cell r="CA2">
            <v>6190.6635984784944</v>
          </cell>
        </row>
      </sheetData>
      <sheetData sheetId="16"/>
      <sheetData sheetId="17"/>
      <sheetData sheetId="18">
        <row r="2">
          <cell r="CA2">
            <v>356.55523682329658</v>
          </cell>
        </row>
      </sheetData>
      <sheetData sheetId="19"/>
      <sheetData sheetId="20"/>
      <sheetData sheetId="21">
        <row r="2">
          <cell r="CA2">
            <v>7774.2166104749049</v>
          </cell>
        </row>
      </sheetData>
      <sheetData sheetId="22"/>
      <sheetData sheetId="23"/>
      <sheetData sheetId="24">
        <row r="2">
          <cell r="CA2">
            <v>5474.4479199569141</v>
          </cell>
          <cell r="CB2">
            <v>4630.9567552969711</v>
          </cell>
        </row>
        <row r="3">
          <cell r="CA3">
            <v>-0.4525552080043086</v>
          </cell>
          <cell r="CB3">
            <v>-0.31948866612693572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10866.130144791872</v>
          </cell>
          <cell r="CB6">
            <v>11924.095873753986</v>
          </cell>
          <cell r="CD6">
            <v>43636</v>
          </cell>
          <cell r="CE6">
            <v>44001</v>
          </cell>
        </row>
        <row r="7">
          <cell r="CA7">
            <v>8.6613014479187178E-2</v>
          </cell>
          <cell r="CB7">
            <v>9.1975085510378474E-2</v>
          </cell>
          <cell r="CD7">
            <v>43896</v>
          </cell>
          <cell r="CE7">
            <v>44617</v>
          </cell>
        </row>
        <row r="8">
          <cell r="CA8">
            <v>12858.754498010245</v>
          </cell>
          <cell r="CB8">
            <v>13855.314855678153</v>
          </cell>
          <cell r="CD8">
            <v>45100</v>
          </cell>
          <cell r="CE8">
            <v>45464</v>
          </cell>
        </row>
        <row r="9"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47.126627035728234</v>
          </cell>
        </row>
      </sheetData>
      <sheetData sheetId="31"/>
      <sheetData sheetId="32"/>
      <sheetData sheetId="3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7958.0260066999999</v>
          </cell>
        </row>
      </sheetData>
      <sheetData sheetId="4"/>
      <sheetData sheetId="5"/>
      <sheetData sheetId="6">
        <row r="2">
          <cell r="CA2">
            <v>6445.9348510226046</v>
          </cell>
        </row>
      </sheetData>
      <sheetData sheetId="7"/>
      <sheetData sheetId="8"/>
      <sheetData sheetId="9">
        <row r="2">
          <cell r="CA2">
            <v>6234.8433210138992</v>
          </cell>
        </row>
      </sheetData>
      <sheetData sheetId="10"/>
      <sheetData sheetId="11"/>
      <sheetData sheetId="12">
        <row r="2">
          <cell r="CA2">
            <v>6709.3221047364332</v>
          </cell>
        </row>
      </sheetData>
      <sheetData sheetId="13"/>
      <sheetData sheetId="14"/>
      <sheetData sheetId="15">
        <row r="2">
          <cell r="CA2">
            <v>6184.5511018000743</v>
          </cell>
        </row>
      </sheetData>
      <sheetData sheetId="16"/>
      <sheetData sheetId="17"/>
      <sheetData sheetId="18">
        <row r="2">
          <cell r="CA2">
            <v>356.854194473397</v>
          </cell>
        </row>
      </sheetData>
      <sheetData sheetId="19"/>
      <sheetData sheetId="20"/>
      <sheetData sheetId="21"/>
      <sheetData sheetId="22"/>
      <sheetData sheetId="23"/>
      <sheetData sheetId="24">
        <row r="2">
          <cell r="CA2">
            <v>5475.3743234693429</v>
          </cell>
          <cell r="CB2">
            <v>4631.1130246085777</v>
          </cell>
        </row>
        <row r="3">
          <cell r="CA3">
            <v>-0.45246256765306569</v>
          </cell>
          <cell r="CB3">
            <v>-0.31947718446707629</v>
          </cell>
        </row>
        <row r="4">
          <cell r="CA4">
            <v>8593.3891040196704</v>
          </cell>
          <cell r="CB4">
            <v>9825.4675184231182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-8.7650370157882351E-3</v>
          </cell>
          <cell r="CD5">
            <v>43180</v>
          </cell>
          <cell r="CE5">
            <v>43906</v>
          </cell>
        </row>
        <row r="6">
          <cell r="CA6">
            <v>10889.450126978583</v>
          </cell>
          <cell r="CB6">
            <v>11935.953349503765</v>
          </cell>
          <cell r="CD6">
            <v>45509</v>
          </cell>
          <cell r="CE6">
            <v>45873</v>
          </cell>
        </row>
        <row r="7">
          <cell r="CA7">
            <v>8.8945012697858275E-2</v>
          </cell>
          <cell r="CB7">
            <v>9.2517887702703305E-2</v>
          </cell>
          <cell r="CD7">
            <v>43740</v>
          </cell>
          <cell r="CE7">
            <v>44461</v>
          </cell>
        </row>
        <row r="8">
          <cell r="CA8">
            <v>12851.645403652752</v>
          </cell>
          <cell r="CB8">
            <v>13811.070237856151</v>
          </cell>
          <cell r="CD8">
            <v>45103</v>
          </cell>
          <cell r="CE8">
            <v>45464</v>
          </cell>
        </row>
        <row r="9">
          <cell r="CB9">
            <v>0.17520509860433098</v>
          </cell>
          <cell r="CD9">
            <v>44627</v>
          </cell>
          <cell r="CE9">
            <v>45351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43.798332763159124</v>
          </cell>
        </row>
      </sheetData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7955.7045613428354</v>
          </cell>
        </row>
      </sheetData>
      <sheetData sheetId="4"/>
      <sheetData sheetId="5"/>
      <sheetData sheetId="6">
        <row r="2">
          <cell r="CA2">
            <v>6447.457076013502</v>
          </cell>
        </row>
      </sheetData>
      <sheetData sheetId="7"/>
      <sheetData sheetId="8"/>
      <sheetData sheetId="9">
        <row r="6">
          <cell r="CD6">
            <v>42914</v>
          </cell>
        </row>
      </sheetData>
      <sheetData sheetId="10"/>
      <sheetData sheetId="11"/>
      <sheetData sheetId="12">
        <row r="2">
          <cell r="CA2">
            <v>6704.7390368155357</v>
          </cell>
        </row>
      </sheetData>
      <sheetData sheetId="13"/>
      <sheetData sheetId="14"/>
      <sheetData sheetId="15">
        <row r="2">
          <cell r="CA2">
            <v>6180.7834528709154</v>
          </cell>
        </row>
      </sheetData>
      <sheetData sheetId="16"/>
      <sheetData sheetId="17"/>
      <sheetData sheetId="18">
        <row r="2">
          <cell r="CA2">
            <v>354.38716878826745</v>
          </cell>
        </row>
      </sheetData>
      <sheetData sheetId="19"/>
      <sheetData sheetId="20"/>
      <sheetData sheetId="21">
        <row r="2">
          <cell r="CA2">
            <v>7769.2387576525198</v>
          </cell>
        </row>
      </sheetData>
      <sheetData sheetId="22"/>
      <sheetData sheetId="23"/>
      <sheetData sheetId="24">
        <row r="2">
          <cell r="CA2">
            <v>5469.0742434450758</v>
          </cell>
          <cell r="CB2">
            <v>4631.1959056757723</v>
          </cell>
        </row>
        <row r="3">
          <cell r="CA3">
            <v>-0.45309257565549244</v>
          </cell>
          <cell r="CB3">
            <v>-0.31947109498010506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10915.539895699818</v>
          </cell>
          <cell r="CB6">
            <v>11946.085817590356</v>
          </cell>
          <cell r="CD6">
            <v>43992</v>
          </cell>
          <cell r="CE6">
            <v>44350</v>
          </cell>
        </row>
        <row r="7">
          <cell r="CA7">
            <v>9.1553989569981828E-2</v>
          </cell>
          <cell r="CB7">
            <v>9.2981510254878774E-2</v>
          </cell>
          <cell r="CD7">
            <v>45020</v>
          </cell>
          <cell r="CE7">
            <v>45751</v>
          </cell>
        </row>
        <row r="8">
          <cell r="CB8">
            <v>13855.314855678153</v>
          </cell>
          <cell r="CD8">
            <v>45100</v>
          </cell>
          <cell r="CE8">
            <v>45464</v>
          </cell>
        </row>
        <row r="9"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42.599980700515516</v>
          </cell>
        </row>
      </sheetData>
      <sheetData sheetId="31"/>
      <sheetData sheetId="32"/>
      <sheetData sheetId="3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7956.2131466175715</v>
          </cell>
        </row>
      </sheetData>
      <sheetData sheetId="4"/>
      <sheetData sheetId="5"/>
      <sheetData sheetId="6">
        <row r="2">
          <cell r="CA2">
            <v>6450.6218976881082</v>
          </cell>
        </row>
      </sheetData>
      <sheetData sheetId="7"/>
      <sheetData sheetId="8"/>
      <sheetData sheetId="9">
        <row r="2">
          <cell r="CA2">
            <v>6240.9773627768827</v>
          </cell>
        </row>
      </sheetData>
      <sheetData sheetId="10"/>
      <sheetData sheetId="11"/>
      <sheetData sheetId="12">
        <row r="2">
          <cell r="CA2">
            <v>6704.9668093363398</v>
          </cell>
        </row>
      </sheetData>
      <sheetData sheetId="13"/>
      <sheetData sheetId="14"/>
      <sheetData sheetId="15">
        <row r="2">
          <cell r="CA2">
            <v>6179.5972869183724</v>
          </cell>
        </row>
      </sheetData>
      <sheetData sheetId="16"/>
      <sheetData sheetId="17"/>
      <sheetData sheetId="18">
        <row r="2">
          <cell r="CA2">
            <v>354.40012228472551</v>
          </cell>
        </row>
      </sheetData>
      <sheetData sheetId="19"/>
      <sheetData sheetId="20"/>
      <sheetData sheetId="21">
        <row r="2">
          <cell r="CA2">
            <v>7767.9716434186739</v>
          </cell>
        </row>
      </sheetData>
      <sheetData sheetId="22"/>
      <sheetData sheetId="23"/>
      <sheetData sheetId="24">
        <row r="2">
          <cell r="CA2">
            <v>5468.0626599343614</v>
          </cell>
          <cell r="CB2">
            <v>4630.9416698918731</v>
          </cell>
        </row>
        <row r="3">
          <cell r="CA3">
            <v>-0.45319373400656382</v>
          </cell>
          <cell r="CB3">
            <v>-0.31948977451533667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10950.737751867273</v>
          </cell>
          <cell r="CB6">
            <v>11947.130782847724</v>
          </cell>
          <cell r="CD6">
            <v>42870</v>
          </cell>
          <cell r="CE6">
            <v>43236</v>
          </cell>
        </row>
        <row r="7">
          <cell r="CA7">
            <v>9.5073775186727216E-2</v>
          </cell>
          <cell r="CB7">
            <v>9.3029312637484818E-2</v>
          </cell>
          <cell r="CD7">
            <v>44418</v>
          </cell>
          <cell r="CE7">
            <v>45139</v>
          </cell>
        </row>
        <row r="8">
          <cell r="CB8">
            <v>13855.314855678153</v>
          </cell>
          <cell r="CD8">
            <v>45100</v>
          </cell>
          <cell r="CE8">
            <v>45464</v>
          </cell>
        </row>
        <row r="9"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40.877619722823511</v>
          </cell>
        </row>
      </sheetData>
      <sheetData sheetId="31"/>
      <sheetData sheetId="32"/>
      <sheetData sheetId="3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7959.4651626534696</v>
          </cell>
        </row>
      </sheetData>
      <sheetData sheetId="4"/>
      <sheetData sheetId="5"/>
      <sheetData sheetId="6">
        <row r="2">
          <cell r="CA2">
            <v>6455.306496564046</v>
          </cell>
        </row>
      </sheetData>
      <sheetData sheetId="7"/>
      <sheetData sheetId="8"/>
      <sheetData sheetId="9">
        <row r="2">
          <cell r="CA2">
            <v>6238.9132363903464</v>
          </cell>
        </row>
      </sheetData>
      <sheetData sheetId="10"/>
      <sheetData sheetId="11"/>
      <sheetData sheetId="12">
        <row r="2">
          <cell r="CA2">
            <v>6705.6359011590412</v>
          </cell>
        </row>
      </sheetData>
      <sheetData sheetId="13"/>
      <sheetData sheetId="14"/>
      <sheetData sheetId="15">
        <row r="2">
          <cell r="CA2">
            <v>6188.28622622906</v>
          </cell>
        </row>
      </sheetData>
      <sheetData sheetId="16"/>
      <sheetData sheetId="17"/>
      <sheetData sheetId="18">
        <row r="2">
          <cell r="CA2">
            <v>356.79358706306812</v>
          </cell>
        </row>
      </sheetData>
      <sheetData sheetId="19"/>
      <sheetData sheetId="20"/>
      <sheetData sheetId="21">
        <row r="2">
          <cell r="CA2">
            <v>7770.5530966871338</v>
          </cell>
        </row>
      </sheetData>
      <sheetData sheetId="22"/>
      <sheetData sheetId="23"/>
      <sheetData sheetId="24">
        <row r="2">
          <cell r="CA2">
            <v>5472.6208414053744</v>
          </cell>
          <cell r="CB2">
            <v>4630.3845742491621</v>
          </cell>
        </row>
        <row r="3">
          <cell r="CA3">
            <v>-0.45273791585946255</v>
          </cell>
          <cell r="CB3">
            <v>-0.31953070794861271</v>
          </cell>
        </row>
        <row r="4">
          <cell r="CA4">
            <v>8593.3891040196704</v>
          </cell>
          <cell r="CB4">
            <v>9837.5761210455821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10988.252957998557</v>
          </cell>
          <cell r="CB6">
            <v>11959.610224118507</v>
          </cell>
          <cell r="CD6">
            <v>43621</v>
          </cell>
          <cell r="CE6">
            <v>43985</v>
          </cell>
        </row>
        <row r="7">
          <cell r="CA7">
            <v>9.8825295799855647E-2</v>
          </cell>
          <cell r="CB7">
            <v>9.3600028535044677E-2</v>
          </cell>
          <cell r="CD7">
            <v>43580</v>
          </cell>
          <cell r="CE7">
            <v>44306</v>
          </cell>
        </row>
        <row r="8">
          <cell r="CB8">
            <v>14009.281752638059</v>
          </cell>
          <cell r="CD8">
            <v>45626</v>
          </cell>
          <cell r="CE8">
            <v>45991</v>
          </cell>
        </row>
        <row r="9">
          <cell r="CD9">
            <v>45246</v>
          </cell>
          <cell r="CE9">
            <v>45978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45044</v>
          </cell>
        </row>
        <row r="2">
          <cell r="CA2">
            <v>7839.8157531058841</v>
          </cell>
          <cell r="CB2">
            <v>4465.0506662518555</v>
          </cell>
        </row>
        <row r="3">
          <cell r="CA3">
            <v>-0.21601842468941157</v>
          </cell>
          <cell r="CB3">
            <v>-0.331789653907405</v>
          </cell>
        </row>
        <row r="4">
          <cell r="CA4">
            <v>8579.442919768635</v>
          </cell>
          <cell r="CB4">
            <v>9322.7294517996506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-3.4457175895359349E-2</v>
          </cell>
          <cell r="CD5">
            <v>41816</v>
          </cell>
          <cell r="CE5">
            <v>42548</v>
          </cell>
        </row>
        <row r="6">
          <cell r="CA6">
            <v>10638.627759559218</v>
          </cell>
          <cell r="CB6">
            <v>11530.537971057702</v>
          </cell>
          <cell r="CD6">
            <v>41512</v>
          </cell>
          <cell r="CE6">
            <v>41878</v>
          </cell>
        </row>
        <row r="7">
          <cell r="CA7">
            <v>6.3862775955921783E-2</v>
          </cell>
          <cell r="CB7">
            <v>7.3803425728270922E-2</v>
          </cell>
          <cell r="CD7">
            <v>43279</v>
          </cell>
          <cell r="CE7">
            <v>44021</v>
          </cell>
        </row>
        <row r="8">
          <cell r="CA8">
            <v>12908.74379975267</v>
          </cell>
          <cell r="CB8">
            <v>13749.065133938171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0.17256407645544769</v>
          </cell>
          <cell r="CD9">
            <v>42387</v>
          </cell>
          <cell r="CE9">
            <v>43123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45077</v>
          </cell>
        </row>
        <row r="2">
          <cell r="CA2">
            <v>7835.5249066864344</v>
          </cell>
          <cell r="CB2">
            <v>4461.7040131754793</v>
          </cell>
        </row>
        <row r="3">
          <cell r="CA3">
            <v>-0.21644750933135659</v>
          </cell>
          <cell r="CB3">
            <v>-0.33204011997909044</v>
          </cell>
        </row>
        <row r="4">
          <cell r="CA4">
            <v>8598.9678330085353</v>
          </cell>
          <cell r="CB4">
            <v>9366.0877213623735</v>
          </cell>
          <cell r="CD4">
            <v>43122</v>
          </cell>
          <cell r="CE4">
            <v>43496</v>
          </cell>
        </row>
        <row r="5">
          <cell r="CA5">
            <v>-0.14010321669914652</v>
          </cell>
          <cell r="CB5">
            <v>-3.2214500968196225E-2</v>
          </cell>
          <cell r="CD5">
            <v>41822</v>
          </cell>
          <cell r="CE5">
            <v>42557</v>
          </cell>
        </row>
        <row r="6">
          <cell r="CA6">
            <v>10644.583452312329</v>
          </cell>
          <cell r="CB6">
            <v>11541.494314680702</v>
          </cell>
          <cell r="CD6">
            <v>41761</v>
          </cell>
          <cell r="CE6">
            <v>42131</v>
          </cell>
        </row>
        <row r="7">
          <cell r="CA7">
            <v>6.4458345231232922E-2</v>
          </cell>
          <cell r="CB7">
            <v>7.4313469834605739E-2</v>
          </cell>
          <cell r="CD7">
            <v>43399</v>
          </cell>
          <cell r="CE7">
            <v>44145</v>
          </cell>
        </row>
        <row r="8">
          <cell r="CA8">
            <v>12935.748059187117</v>
          </cell>
          <cell r="CB8">
            <v>13777.873158903742</v>
          </cell>
          <cell r="CD8">
            <v>42753</v>
          </cell>
          <cell r="CE8">
            <v>43129</v>
          </cell>
        </row>
        <row r="9">
          <cell r="CA9">
            <v>0.29357480591871182</v>
          </cell>
          <cell r="CB9">
            <v>0.17379185373317974</v>
          </cell>
          <cell r="CD9">
            <v>42387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45107</v>
          </cell>
        </row>
        <row r="2">
          <cell r="CA2">
            <v>7827.4446126248458</v>
          </cell>
          <cell r="CB2">
            <v>4461.4416484904605</v>
          </cell>
        </row>
        <row r="3">
          <cell r="CA3">
            <v>-0.21725553873751535</v>
          </cell>
          <cell r="CB3">
            <v>-0.33205975952257072</v>
          </cell>
        </row>
        <row r="4">
          <cell r="CA4">
            <v>8725.4263596848359</v>
          </cell>
          <cell r="CB4">
            <v>9419.1181846148029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10650.573279461943</v>
          </cell>
          <cell r="CB6">
            <v>11557.102953859192</v>
          </cell>
          <cell r="CD6">
            <v>44383</v>
          </cell>
          <cell r="CE6">
            <v>44750</v>
          </cell>
        </row>
        <row r="7">
          <cell r="CA7">
            <v>6.5057327946194329E-2</v>
          </cell>
          <cell r="CB7">
            <v>7.503967154050617E-2</v>
          </cell>
          <cell r="CD7">
            <v>43339</v>
          </cell>
          <cell r="CE7">
            <v>44085</v>
          </cell>
        </row>
        <row r="8">
          <cell r="CA8">
            <v>12915.461814198778</v>
          </cell>
          <cell r="CB8">
            <v>13648.173728680074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45138</v>
          </cell>
        </row>
        <row r="2">
          <cell r="CA2">
            <v>7828.2313997649189</v>
          </cell>
          <cell r="CB2">
            <v>4461.6546792491608</v>
          </cell>
        </row>
        <row r="3">
          <cell r="CA3">
            <v>-0.21717686002350811</v>
          </cell>
          <cell r="CB3">
            <v>-0.3320438128702482</v>
          </cell>
        </row>
        <row r="4">
          <cell r="CA4">
            <v>8725.4263596848359</v>
          </cell>
          <cell r="CB4">
            <v>9405.2979029444305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-3.0190848519955904E-2</v>
          </cell>
          <cell r="CD5">
            <v>41810</v>
          </cell>
          <cell r="CE5">
            <v>42548</v>
          </cell>
        </row>
        <row r="6">
          <cell r="CA6">
            <v>10651.743353604776</v>
          </cell>
          <cell r="CB6">
            <v>11569.392388339194</v>
          </cell>
          <cell r="CD6">
            <v>41765</v>
          </cell>
          <cell r="CE6">
            <v>42137</v>
          </cell>
        </row>
        <row r="7">
          <cell r="CA7">
            <v>6.5174335360477564E-2</v>
          </cell>
          <cell r="CB7">
            <v>7.5611100181621982E-2</v>
          </cell>
          <cell r="CD7">
            <v>42804</v>
          </cell>
          <cell r="CE7">
            <v>43553</v>
          </cell>
        </row>
        <row r="8">
          <cell r="CA8">
            <v>12915.461814198778</v>
          </cell>
          <cell r="CB8">
            <v>13666.121739789138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0.16902188772448312</v>
          </cell>
          <cell r="CD9">
            <v>42387</v>
          </cell>
          <cell r="CE9">
            <v>43130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45168</v>
          </cell>
        </row>
        <row r="2">
          <cell r="CA2">
            <v>7828.5856784952312</v>
          </cell>
          <cell r="CB2">
            <v>4461.7568960836288</v>
          </cell>
        </row>
        <row r="3">
          <cell r="CA3">
            <v>-0.21714143215047688</v>
          </cell>
          <cell r="CB3">
            <v>-0.33203616145156267</v>
          </cell>
        </row>
        <row r="4">
          <cell r="CA4">
            <v>8778.1147585312247</v>
          </cell>
          <cell r="CB4">
            <v>9419.1181846148029</v>
          </cell>
          <cell r="CD4">
            <v>43118</v>
          </cell>
          <cell r="CE4">
            <v>43497</v>
          </cell>
        </row>
        <row r="5">
          <cell r="CA5">
            <v>-0.12218852414687763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10660.543670882978</v>
          </cell>
          <cell r="CB6">
            <v>11586.885224366491</v>
          </cell>
          <cell r="CD6">
            <v>42923</v>
          </cell>
          <cell r="CE6">
            <v>43304</v>
          </cell>
        </row>
        <row r="7">
          <cell r="CA7">
            <v>6.6054367088297844E-2</v>
          </cell>
          <cell r="CB7">
            <v>7.6423951069767515E-2</v>
          </cell>
          <cell r="CD7">
            <v>44237</v>
          </cell>
          <cell r="CE7">
            <v>44973</v>
          </cell>
        </row>
        <row r="8">
          <cell r="CA8">
            <v>12915.846336477958</v>
          </cell>
          <cell r="CB8">
            <v>13648.173728680074</v>
          </cell>
          <cell r="CD8">
            <v>42748</v>
          </cell>
          <cell r="CE8">
            <v>43129</v>
          </cell>
        </row>
        <row r="9">
          <cell r="CA9">
            <v>0.2915846336477958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45198</v>
          </cell>
        </row>
        <row r="2">
          <cell r="CA2">
            <v>7828.5107759427228</v>
          </cell>
          <cell r="CB2">
            <v>4461.6721500539234</v>
          </cell>
        </row>
        <row r="3">
          <cell r="CA3">
            <v>-0.2171489224057277</v>
          </cell>
          <cell r="CB3">
            <v>-0.33204250509078626</v>
          </cell>
        </row>
        <row r="4">
          <cell r="CA4">
            <v>8725.4263596848359</v>
          </cell>
          <cell r="CB4">
            <v>9405.2979029444305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-3.0190848519955904E-2</v>
          </cell>
          <cell r="CD5">
            <v>41810</v>
          </cell>
          <cell r="CE5">
            <v>42548</v>
          </cell>
        </row>
        <row r="6">
          <cell r="CA6">
            <v>10657.468740381762</v>
          </cell>
          <cell r="CB6">
            <v>11597.264133158427</v>
          </cell>
          <cell r="CD6">
            <v>41558</v>
          </cell>
          <cell r="CE6">
            <v>41929</v>
          </cell>
        </row>
        <row r="7">
          <cell r="CA7">
            <v>6.5746874038176334E-2</v>
          </cell>
          <cell r="CB7">
            <v>7.6905944507617008E-2</v>
          </cell>
          <cell r="CD7">
            <v>43236</v>
          </cell>
          <cell r="CE7">
            <v>43985</v>
          </cell>
        </row>
        <row r="8">
          <cell r="CA8">
            <v>12915.461814198778</v>
          </cell>
          <cell r="CB8">
            <v>13666.121739789138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0.16902188772448312</v>
          </cell>
          <cell r="CD9">
            <v>42387</v>
          </cell>
          <cell r="CE9">
            <v>43130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616B-0E1C-4BBB-8087-C326B9A5EBE2}">
  <dimension ref="A1:W41"/>
  <sheetViews>
    <sheetView tabSelected="1" zoomScale="77" zoomScaleNormal="77" workbookViewId="0">
      <pane xSplit="1" ySplit="5" topLeftCell="C30" activePane="bottomRight" state="frozen"/>
      <selection pane="topRight" activeCell="B1" sqref="B1"/>
      <selection pane="bottomLeft" activeCell="A6" sqref="A6"/>
      <selection pane="bottomRight" activeCell="E48" sqref="E48"/>
    </sheetView>
  </sheetViews>
  <sheetFormatPr defaultRowHeight="14.4" x14ac:dyDescent="0.3"/>
  <cols>
    <col min="1" max="1" width="24.88671875" bestFit="1" customWidth="1"/>
    <col min="2" max="2" width="11.109375" style="2" customWidth="1"/>
    <col min="3" max="3" width="14.6640625" customWidth="1"/>
    <col min="4" max="4" width="12.5546875" style="1" customWidth="1"/>
    <col min="5" max="5" width="14.6640625" bestFit="1" customWidth="1"/>
    <col min="6" max="6" width="13.6640625" style="2" customWidth="1"/>
    <col min="7" max="7" width="14.88671875" customWidth="1"/>
    <col min="8" max="8" width="11.109375" style="2" customWidth="1"/>
    <col min="9" max="9" width="14.6640625" customWidth="1"/>
    <col min="10" max="10" width="12.5546875" style="1" customWidth="1"/>
    <col min="11" max="11" width="14.6640625" bestFit="1" customWidth="1"/>
    <col min="12" max="12" width="13.6640625" style="2" customWidth="1"/>
    <col min="13" max="13" width="14.88671875" bestFit="1" customWidth="1"/>
    <col min="14" max="14" width="11.33203125" style="2" customWidth="1"/>
    <col min="15" max="15" width="14.6640625" customWidth="1"/>
    <col min="16" max="16" width="12.5546875" style="1" customWidth="1"/>
    <col min="17" max="17" width="14.6640625" bestFit="1" customWidth="1"/>
    <col min="18" max="18" width="13.6640625" style="2" customWidth="1"/>
    <col min="19" max="19" width="14.88671875" bestFit="1" customWidth="1"/>
    <col min="20" max="20" width="11.33203125" style="2" customWidth="1"/>
    <col min="21" max="21" width="14.6640625" customWidth="1"/>
    <col min="22" max="22" width="12.5546875" style="1" customWidth="1"/>
    <col min="23" max="23" width="14.6640625" bestFit="1" customWidth="1"/>
  </cols>
  <sheetData>
    <row r="1" spans="1:23" x14ac:dyDescent="0.3">
      <c r="A1" s="31" t="s">
        <v>19</v>
      </c>
    </row>
    <row r="2" spans="1:23" x14ac:dyDescent="0.3">
      <c r="A2" t="s">
        <v>18</v>
      </c>
      <c r="B2" s="30">
        <v>10000</v>
      </c>
    </row>
    <row r="3" spans="1:23" ht="15" thickBot="1" x14ac:dyDescent="0.35">
      <c r="A3" t="s">
        <v>17</v>
      </c>
    </row>
    <row r="4" spans="1:23" s="29" customFormat="1" ht="15" thickBot="1" x14ac:dyDescent="0.35">
      <c r="A4" s="32" t="s">
        <v>16</v>
      </c>
      <c r="B4" s="34" t="s">
        <v>15</v>
      </c>
      <c r="C4" s="34"/>
      <c r="D4" s="34"/>
      <c r="E4" s="34"/>
      <c r="F4" s="34"/>
      <c r="G4" s="35"/>
      <c r="H4" s="36" t="s">
        <v>14</v>
      </c>
      <c r="I4" s="37"/>
      <c r="J4" s="37"/>
      <c r="K4" s="37"/>
      <c r="L4" s="37"/>
      <c r="M4" s="38"/>
      <c r="N4" s="39" t="s">
        <v>13</v>
      </c>
      <c r="O4" s="40"/>
      <c r="P4" s="40"/>
      <c r="Q4" s="40"/>
      <c r="R4" s="40"/>
      <c r="S4" s="40"/>
      <c r="T4" s="41" t="s">
        <v>12</v>
      </c>
      <c r="U4" s="42"/>
      <c r="V4" s="42"/>
      <c r="W4" s="43"/>
    </row>
    <row r="5" spans="1:23" s="10" customFormat="1" ht="101.4" thickBot="1" x14ac:dyDescent="0.35">
      <c r="A5" s="33"/>
      <c r="B5" s="28" t="s">
        <v>9</v>
      </c>
      <c r="C5" s="26" t="s">
        <v>8</v>
      </c>
      <c r="D5" s="27" t="s">
        <v>7</v>
      </c>
      <c r="E5" s="26" t="s">
        <v>6</v>
      </c>
      <c r="F5" s="26" t="s">
        <v>11</v>
      </c>
      <c r="G5" s="25" t="s">
        <v>10</v>
      </c>
      <c r="H5" s="24" t="s">
        <v>9</v>
      </c>
      <c r="I5" s="22" t="s">
        <v>8</v>
      </c>
      <c r="J5" s="23" t="s">
        <v>7</v>
      </c>
      <c r="K5" s="22" t="s">
        <v>6</v>
      </c>
      <c r="L5" s="22" t="s">
        <v>11</v>
      </c>
      <c r="M5" s="21" t="s">
        <v>10</v>
      </c>
      <c r="N5" s="20" t="s">
        <v>9</v>
      </c>
      <c r="O5" s="18" t="s">
        <v>8</v>
      </c>
      <c r="P5" s="19" t="s">
        <v>7</v>
      </c>
      <c r="Q5" s="18" t="s">
        <v>6</v>
      </c>
      <c r="R5" s="18" t="s">
        <v>11</v>
      </c>
      <c r="S5" s="17" t="s">
        <v>10</v>
      </c>
      <c r="T5" s="16" t="s">
        <v>9</v>
      </c>
      <c r="U5" s="14" t="s">
        <v>8</v>
      </c>
      <c r="V5" s="15" t="s">
        <v>7</v>
      </c>
      <c r="W5" s="14" t="s">
        <v>6</v>
      </c>
    </row>
    <row r="6" spans="1:23" s="10" customFormat="1" ht="28.8" x14ac:dyDescent="0.3">
      <c r="A6" s="6">
        <v>44926</v>
      </c>
      <c r="B6" s="12">
        <v>0.29069400342215479</v>
      </c>
      <c r="C6" s="12">
        <v>0.17235530828292878</v>
      </c>
      <c r="D6" s="11">
        <v>12906.940034221549</v>
      </c>
      <c r="E6" s="11">
        <v>13744.169688591608</v>
      </c>
      <c r="F6" s="13" t="s">
        <v>5</v>
      </c>
      <c r="G6" s="13" t="s">
        <v>4</v>
      </c>
      <c r="H6" s="12">
        <v>6.4277200545045307E-2</v>
      </c>
      <c r="I6" s="12">
        <v>7.2276666260529421E-2</v>
      </c>
      <c r="J6" s="11">
        <v>10642.772005450453</v>
      </c>
      <c r="K6" s="11">
        <v>11497.77249006795</v>
      </c>
      <c r="L6" s="13" t="s">
        <v>3</v>
      </c>
      <c r="M6" s="13" t="s">
        <v>2</v>
      </c>
      <c r="N6" s="12">
        <v>-0.14131135286479754</v>
      </c>
      <c r="O6" s="12">
        <v>-3.8021549614430161E-2</v>
      </c>
      <c r="P6" s="11">
        <v>8586.8864713520252</v>
      </c>
      <c r="Q6" s="11">
        <v>9254.025390062221</v>
      </c>
      <c r="R6" s="13" t="s">
        <v>1</v>
      </c>
      <c r="S6" s="13" t="s">
        <v>0</v>
      </c>
      <c r="T6" s="12">
        <v>-0.59481847125313081</v>
      </c>
      <c r="U6" s="12">
        <v>-0.33299973323923815</v>
      </c>
      <c r="V6" s="11">
        <v>4051.8152874686921</v>
      </c>
      <c r="W6" s="11">
        <v>4448.893558589275</v>
      </c>
    </row>
    <row r="7" spans="1:23" s="9" customFormat="1" ht="28.8" x14ac:dyDescent="0.3">
      <c r="A7" s="6">
        <f>[1]EQ!L1</f>
        <v>44957</v>
      </c>
      <c r="B7" s="4">
        <f>[1]EQ!CA9</f>
        <v>0.29087437997526711</v>
      </c>
      <c r="C7" s="4">
        <f>[1]EQ!CB9</f>
        <v>0.17435369295582115</v>
      </c>
      <c r="D7" s="3">
        <f>[1]EQ!CA8</f>
        <v>12908.74379975267</v>
      </c>
      <c r="E7" s="3">
        <f>[1]EQ!CB8</f>
        <v>13791.065961589753</v>
      </c>
      <c r="F7" s="5" t="str">
        <f>CONCATENATE(TEXT([1]EQ!CD8,"DD.MM.YYYY"),"-",TEXT([1]EQ!CE8,"dd.mm.yyyy"))</f>
        <v>19.01.2017-29.01.2018</v>
      </c>
      <c r="G7" s="5" t="str">
        <f>CONCATENATE(TEXT([1]EQ!CD9,"DD.MM.YYYY"),"-",TEXT([1]EQ!CE9,"dd.mm.yyyy"))</f>
        <v>20.01.2016-29.01.2018</v>
      </c>
      <c r="H7" s="4">
        <f>[1]EQ!CA7</f>
        <v>6.3369661071162972E-2</v>
      </c>
      <c r="I7" s="4">
        <f>[1]EQ!CB7</f>
        <v>7.286672106655967E-2</v>
      </c>
      <c r="J7" s="3">
        <f>[1]EQ!CA6</f>
        <v>10633.69661071163</v>
      </c>
      <c r="K7" s="3">
        <f>[1]EQ!CB6</f>
        <v>11510.430011721113</v>
      </c>
      <c r="L7" s="5" t="str">
        <f>CONCATENATE(TEXT([1]EQ!CD6,"DD.MM.YYYY"),"-",TEXT([1]EQ!CE6,"dd.mm.yyyy"))</f>
        <v>06.07.2017-16.07.2018</v>
      </c>
      <c r="M7" s="5" t="str">
        <f>CONCATENATE(TEXT([1]EQ!CD7,"DD.MM.YYYY"),"-",TEXT([1]EQ!CE7,"dd.mm.yyyy"))</f>
        <v>10.04.2017-24.04.2019</v>
      </c>
      <c r="N7" s="4">
        <f>[1]EQ!CA5</f>
        <v>-0.14205570802313655</v>
      </c>
      <c r="O7" s="4">
        <f>[1]EQ!CB5</f>
        <v>-3.3983738481529358E-2</v>
      </c>
      <c r="P7" s="3">
        <f>[1]EQ!CA4</f>
        <v>8579.442919768635</v>
      </c>
      <c r="Q7" s="3">
        <f>[1]EQ!CB4</f>
        <v>9331.8741751812213</v>
      </c>
      <c r="R7" s="5" t="str">
        <f>CONCATENATE(TEXT([1]EQ!CD4,"DD.MM.YYYY"),"-",TEXT([1]EQ!CE4,"dd.mm.yyyy"))</f>
        <v>23.01.2018-31.01.2019</v>
      </c>
      <c r="S7" s="5" t="str">
        <f>CONCATENATE(TEXT([1]EQ!CD5,"DD.MM.YYYY"),"-",TEXT([1]EQ!CE5,"dd.mm.yyyy"))</f>
        <v>25.06.2014-27.06.2016</v>
      </c>
      <c r="T7" s="4">
        <f>[1]EQ!CA3</f>
        <v>-0.59487487317699372</v>
      </c>
      <c r="U7" s="4">
        <f>[1]EQ!CB3</f>
        <v>-0.33300379623212739</v>
      </c>
      <c r="V7" s="3">
        <f>[1]EQ!CA2</f>
        <v>4051.251268230063</v>
      </c>
      <c r="W7" s="3">
        <f>[1]EQ!CB2</f>
        <v>4448.8393584075347</v>
      </c>
    </row>
    <row r="8" spans="1:23" s="10" customFormat="1" ht="28.8" x14ac:dyDescent="0.3">
      <c r="A8" s="6">
        <f>[2]EQ!L1</f>
        <v>44985</v>
      </c>
      <c r="B8" s="4">
        <f>[2]EQ!CA9</f>
        <v>0.29087437997526711</v>
      </c>
      <c r="C8" s="4">
        <f>[2]EQ!CB9</f>
        <v>0.17435369295582115</v>
      </c>
      <c r="D8" s="3">
        <f>[2]EQ!CA8</f>
        <v>12908.74379975267</v>
      </c>
      <c r="E8" s="3">
        <f>[2]EQ!CB8</f>
        <v>13791.065961589753</v>
      </c>
      <c r="F8" s="5" t="str">
        <f>CONCATENATE(TEXT([2]EQ!CD8,"DD.MM.YYYY"),"-",TEXT([2]EQ!CE8,"dd.mm.yyyy"))</f>
        <v>19.01.2017-29.01.2018</v>
      </c>
      <c r="G8" s="5" t="str">
        <f>CONCATENATE(TEXT([2]EQ!CD9,"DD.MM.YYYY"),"-",TEXT([2]EQ!CE9,"dd.mm.yyyy"))</f>
        <v>20.01.2016-29.01.2018</v>
      </c>
      <c r="H8" s="4">
        <f>[2]EQ!CA7</f>
        <v>6.3369661071162972E-2</v>
      </c>
      <c r="I8" s="4">
        <f>[2]EQ!CB7</f>
        <v>7.3531356908306034E-2</v>
      </c>
      <c r="J8" s="3">
        <f>[2]EQ!CA6</f>
        <v>10633.69661071163</v>
      </c>
      <c r="K8" s="3">
        <f>[2]EQ!CB6</f>
        <v>11524.695742653885</v>
      </c>
      <c r="L8" s="5" t="str">
        <f>CONCATENATE(TEXT([2]EQ!CD6,"DD.MM.YYYY"),"-",TEXT([2]EQ!CE6,"dd.mm.yyyy"))</f>
        <v>06.07.2017-16.07.2018</v>
      </c>
      <c r="M8" s="5" t="str">
        <f>CONCATENATE(TEXT([2]EQ!CD7,"DD.MM.YYYY"),"-",TEXT([2]EQ!CE7,"dd.mm.yyyy"))</f>
        <v>06.04.2017-22.04.2019</v>
      </c>
      <c r="N8" s="4">
        <f>[2]EQ!CA5</f>
        <v>-0.14205570802313655</v>
      </c>
      <c r="O8" s="4">
        <f>[2]EQ!CB5</f>
        <v>-3.3983738481529358E-2</v>
      </c>
      <c r="P8" s="3">
        <f>[2]EQ!CA4</f>
        <v>8579.442919768635</v>
      </c>
      <c r="Q8" s="3">
        <f>[2]EQ!CB4</f>
        <v>9331.8741751812213</v>
      </c>
      <c r="R8" s="5" t="str">
        <f>CONCATENATE(TEXT([2]EQ!CD4,"DD.MM.YYYY"),"-",TEXT([2]EQ!CE4,"dd.mm.yyyy"))</f>
        <v>23.01.2018-31.01.2019</v>
      </c>
      <c r="S8" s="5" t="str">
        <f>CONCATENATE(TEXT([2]EQ!CD5,"DD.MM.YYYY"),"-",TEXT([2]EQ!CE5,"dd.mm.yyyy"))</f>
        <v>25.06.2014-27.06.2016</v>
      </c>
      <c r="T8" s="4">
        <f>[2]EQ!CA3</f>
        <v>-0.28415792377827376</v>
      </c>
      <c r="U8" s="4">
        <f>[2]EQ!CB3</f>
        <v>-0.33775703752935671</v>
      </c>
      <c r="V8" s="3">
        <f>[2]EQ!CA2</f>
        <v>7158.4207622172626</v>
      </c>
      <c r="W8" s="3">
        <f>[2]EQ!CB2</f>
        <v>4385.6574134189386</v>
      </c>
    </row>
    <row r="9" spans="1:23" s="10" customFormat="1" ht="28.8" x14ac:dyDescent="0.3">
      <c r="A9" s="6">
        <f>[3]EQ!L$1</f>
        <v>45016</v>
      </c>
      <c r="B9" s="4">
        <f>[3]EQ!CA$9</f>
        <v>0.29087437997526711</v>
      </c>
      <c r="C9" s="4">
        <f>[3]EQ!CB$9</f>
        <v>0.17435369295582115</v>
      </c>
      <c r="D9" s="3">
        <f>[3]EQ!CA$8</f>
        <v>12908.74379975267</v>
      </c>
      <c r="E9" s="3">
        <f>[3]EQ!CB$8</f>
        <v>13791.065961589753</v>
      </c>
      <c r="F9" s="5" t="str">
        <f>CONCATENATE(TEXT([3]EQ!CD$8,"DD.MM.YYYY"),"-",TEXT([3]EQ!CE$8,"dd.mm.yyyy"))</f>
        <v>19.01.2017-29.01.2018</v>
      </c>
      <c r="G9" s="5" t="str">
        <f>CONCATENATE(TEXT([3]EQ!CD$9,"DD.MM.YYYY"),"-",TEXT([3]EQ!CE$9,"dd.mm.yyyy"))</f>
        <v>20.01.2016-29.01.2018</v>
      </c>
      <c r="H9" s="4">
        <f>[3]EQ!CA$7</f>
        <v>6.3862775955921783E-2</v>
      </c>
      <c r="I9" s="4">
        <f>[3]EQ!CB$7</f>
        <v>7.378042814889163E-2</v>
      </c>
      <c r="J9" s="3">
        <f>[3]EQ!CA$6</f>
        <v>10638.627759559218</v>
      </c>
      <c r="K9" s="3">
        <f>[3]EQ!CB$6</f>
        <v>11530.044078756173</v>
      </c>
      <c r="L9" s="5" t="str">
        <f>CONCATENATE(TEXT([3]EQ!CD$6,"DD.MM.YYYY"),"-",TEXT([3]EQ!CE$6,"dd.mm.yyyy"))</f>
        <v>26.08.2013-27.08.2014</v>
      </c>
      <c r="M9" s="5" t="str">
        <f>CONCATENATE(TEXT([3]EQ!CD$7,"DD.MM.YYYY"),"-",TEXT([3]EQ!CE$7,"dd.mm.yyyy"))</f>
        <v>25.05.2017-11.06.2019</v>
      </c>
      <c r="N9" s="4">
        <f>[3]EQ!CA$5</f>
        <v>-0.14205570802313655</v>
      </c>
      <c r="O9" s="4">
        <f>[3]EQ!CB$5</f>
        <v>-3.3983738481529358E-2</v>
      </c>
      <c r="P9" s="3">
        <f>[3]EQ!CA$4</f>
        <v>8579.442919768635</v>
      </c>
      <c r="Q9" s="3">
        <f>[3]EQ!CB$4</f>
        <v>9331.8741751812213</v>
      </c>
      <c r="R9" s="5" t="str">
        <f>CONCATENATE(TEXT([3]EQ!CD$4,"DD.MM.YYYY"),"-",TEXT([3]EQ!CE$4,"dd.mm.yyyy"))</f>
        <v>23.01.2018-31.01.2019</v>
      </c>
      <c r="S9" s="5" t="str">
        <f>CONCATENATE(TEXT([3]EQ!CD$5,"DD.MM.YYYY"),"-",TEXT([3]EQ!CE$5,"dd.mm.yyyy"))</f>
        <v>25.06.2014-27.06.2016</v>
      </c>
      <c r="T9" s="4">
        <f>[3]EQ!CA$3</f>
        <v>-0.21595951041895123</v>
      </c>
      <c r="U9" s="4">
        <f>[3]EQ!CB$3</f>
        <v>-0.33165552660503106</v>
      </c>
      <c r="V9" s="3">
        <f>[3]EQ!CA$2</f>
        <v>7840.4048958104877</v>
      </c>
      <c r="W9" s="3">
        <f>[3]EQ!CB$2</f>
        <v>4466.843351175984</v>
      </c>
    </row>
    <row r="10" spans="1:23" s="10" customFormat="1" ht="28.8" x14ac:dyDescent="0.3">
      <c r="A10" s="6">
        <f>[4]EQ!L$1</f>
        <v>45044</v>
      </c>
      <c r="B10" s="4">
        <f>[4]EQ!CA$9</f>
        <v>0.29087437997526711</v>
      </c>
      <c r="C10" s="4">
        <f>[4]EQ!CB$9</f>
        <v>0.17256407645544769</v>
      </c>
      <c r="D10" s="3">
        <f>[4]EQ!CA$8</f>
        <v>12908.74379975267</v>
      </c>
      <c r="E10" s="3">
        <f>[4]EQ!CB$8</f>
        <v>13749.065133938171</v>
      </c>
      <c r="F10" s="5" t="str">
        <f>CONCATENATE(TEXT([4]EQ!CD$8,"DD.MM.YYYY"),"-",TEXT([4]EQ!CE$8,"dd.mm.yyyy"))</f>
        <v>19.01.2017-29.01.2018</v>
      </c>
      <c r="G10" s="5" t="str">
        <f>CONCATENATE(TEXT([4]EQ!CD$9,"DD.MM.YYYY"),"-",TEXT([4]EQ!CE$9,"dd.mm.yyyy"))</f>
        <v>18.01.2016-23.01.2018</v>
      </c>
      <c r="H10" s="4">
        <f>[4]EQ!CA$7</f>
        <v>6.3862775955921783E-2</v>
      </c>
      <c r="I10" s="4">
        <f>[4]EQ!CB$7</f>
        <v>7.3803425728270922E-2</v>
      </c>
      <c r="J10" s="3">
        <f>[4]EQ!CA$6</f>
        <v>10638.627759559218</v>
      </c>
      <c r="K10" s="3">
        <f>[4]EQ!CB$6</f>
        <v>11530.537971057702</v>
      </c>
      <c r="L10" s="5" t="str">
        <f>CONCATENATE(TEXT([4]EQ!CD$6,"DD.MM.YYYY"),"-",TEXT([4]EQ!CE$6,"dd.mm.yyyy"))</f>
        <v>26.08.2013-27.08.2014</v>
      </c>
      <c r="M10" s="5" t="str">
        <f>CONCATENATE(TEXT([4]EQ!CD$7,"DD.MM.YYYY"),"-",TEXT([4]EQ!CE$7,"dd.mm.yyyy"))</f>
        <v>28.06.2018-09.07.2020</v>
      </c>
      <c r="N10" s="4">
        <f>[4]EQ!CA$5</f>
        <v>-0.14205570802313655</v>
      </c>
      <c r="O10" s="4">
        <f>[4]EQ!CB$5</f>
        <v>-3.4457175895359349E-2</v>
      </c>
      <c r="P10" s="3">
        <f>[4]EQ!CA$4</f>
        <v>8579.442919768635</v>
      </c>
      <c r="Q10" s="3">
        <f>[4]EQ!CB$4</f>
        <v>9322.7294517996506</v>
      </c>
      <c r="R10" s="5" t="str">
        <f>CONCATENATE(TEXT([4]EQ!CD$4,"DD.MM.YYYY"),"-",TEXT([4]EQ!CE$4,"dd.mm.yyyy"))</f>
        <v>23.01.2018-31.01.2019</v>
      </c>
      <c r="S10" s="5" t="str">
        <f>CONCATENATE(TEXT([4]EQ!CD$5,"DD.MM.YYYY"),"-",TEXT([4]EQ!CE$5,"dd.mm.yyyy"))</f>
        <v>26.06.2014-27.06.2016</v>
      </c>
      <c r="T10" s="4">
        <f>[4]EQ!CA$3</f>
        <v>-0.21601842468941157</v>
      </c>
      <c r="U10" s="4">
        <f>[4]EQ!CB$3</f>
        <v>-0.331789653907405</v>
      </c>
      <c r="V10" s="3">
        <f>[4]EQ!CA$2</f>
        <v>7839.8157531058841</v>
      </c>
      <c r="W10" s="3">
        <f>[4]EQ!CB$2</f>
        <v>4465.0506662518555</v>
      </c>
    </row>
    <row r="11" spans="1:23" s="10" customFormat="1" ht="28.8" x14ac:dyDescent="0.3">
      <c r="A11" s="6">
        <f>[5]EQ!L$1</f>
        <v>45077</v>
      </c>
      <c r="B11" s="4">
        <f>[5]EQ!CA$9</f>
        <v>0.29357480591871182</v>
      </c>
      <c r="C11" s="4">
        <f>[5]EQ!CB$9</f>
        <v>0.17379185373317974</v>
      </c>
      <c r="D11" s="3">
        <f>[5]EQ!CA$8</f>
        <v>12935.748059187117</v>
      </c>
      <c r="E11" s="3">
        <f>[5]EQ!CB$8</f>
        <v>13777.873158903742</v>
      </c>
      <c r="F11" s="5" t="str">
        <f>CONCATENATE(TEXT([5]EQ!CD$8,"DD.MM.YYYY"),"-",TEXT([5]EQ!CE$8,"dd.mm.yyyy"))</f>
        <v>18.01.2017-29.01.2018</v>
      </c>
      <c r="G11" s="5" t="str">
        <f>CONCATENATE(TEXT([5]EQ!CD$9,"DD.MM.YYYY"),"-",TEXT([5]EQ!CE$9,"dd.mm.yyyy"))</f>
        <v>18.01.2016-29.01.2018</v>
      </c>
      <c r="H11" s="4">
        <f>[5]EQ!CA$7</f>
        <v>6.4458345231232922E-2</v>
      </c>
      <c r="I11" s="4">
        <f>[5]EQ!CB$7</f>
        <v>7.4313469834605739E-2</v>
      </c>
      <c r="J11" s="3">
        <f>[5]EQ!CA$6</f>
        <v>10644.583452312329</v>
      </c>
      <c r="K11" s="3">
        <f>[5]EQ!CB$6</f>
        <v>11541.494314680702</v>
      </c>
      <c r="L11" s="5" t="str">
        <f>CONCATENATE(TEXT([5]EQ!CD$6,"DD.MM.YYYY"),"-",TEXT([5]EQ!CE$6,"dd.mm.yyyy"))</f>
        <v>02.05.2014-07.05.2015</v>
      </c>
      <c r="M11" s="5" t="str">
        <f>CONCATENATE(TEXT([5]EQ!CD$7,"DD.MM.YYYY"),"-",TEXT([5]EQ!CE$7,"dd.mm.yyyy"))</f>
        <v>26.10.2018-10.11.2020</v>
      </c>
      <c r="N11" s="4">
        <f>[5]EQ!CA$5</f>
        <v>-0.14010321669914652</v>
      </c>
      <c r="O11" s="4">
        <f>[5]EQ!CB$5</f>
        <v>-3.2214500968196225E-2</v>
      </c>
      <c r="P11" s="3">
        <f>[5]EQ!CA$4</f>
        <v>8598.9678330085353</v>
      </c>
      <c r="Q11" s="3">
        <f>[5]EQ!CB$4</f>
        <v>9366.0877213623735</v>
      </c>
      <c r="R11" s="5" t="str">
        <f>CONCATENATE(TEXT([5]EQ!CD$4,"DD.MM.YYYY"),"-",TEXT([5]EQ!CE$4,"dd.mm.yyyy"))</f>
        <v>22.01.2018-31.01.2019</v>
      </c>
      <c r="S11" s="5" t="str">
        <f>CONCATENATE(TEXT([5]EQ!CD$5,"DD.MM.YYYY"),"-",TEXT([5]EQ!CE$5,"dd.mm.yyyy"))</f>
        <v>02.07.2014-06.07.2016</v>
      </c>
      <c r="T11" s="4">
        <f>[5]EQ!CA$3</f>
        <v>-0.21644750933135659</v>
      </c>
      <c r="U11" s="4">
        <f>[5]EQ!CB$3</f>
        <v>-0.33204011997909044</v>
      </c>
      <c r="V11" s="3">
        <f>[5]EQ!CA$2</f>
        <v>7835.5249066864344</v>
      </c>
      <c r="W11" s="3">
        <f>[5]EQ!CB$2</f>
        <v>4461.7040131754793</v>
      </c>
    </row>
    <row r="12" spans="1:23" s="10" customFormat="1" ht="28.8" x14ac:dyDescent="0.3">
      <c r="A12" s="6">
        <f>[6]EQ!L$1</f>
        <v>45107</v>
      </c>
      <c r="B12" s="4">
        <f>[6]EQ!CA$9</f>
        <v>0.29154618141987765</v>
      </c>
      <c r="C12" s="4">
        <f>[6]EQ!CB$9</f>
        <v>0.16825398474304709</v>
      </c>
      <c r="D12" s="3">
        <f>[6]EQ!CA$8</f>
        <v>12915.461814198778</v>
      </c>
      <c r="E12" s="3">
        <f>[6]EQ!CB$8</f>
        <v>13648.173728680074</v>
      </c>
      <c r="F12" s="5" t="str">
        <f>CONCATENATE(TEXT([6]EQ!CD$8,"DD.MM.YYYY"),"-",TEXT([6]EQ!CE$8,"dd.mm.yyyy"))</f>
        <v>16.01.2017-29.01.2018</v>
      </c>
      <c r="G12" s="5" t="str">
        <f>CONCATENATE(TEXT([6]EQ!CD$9,"DD.MM.YYYY"),"-",TEXT([6]EQ!CE$9,"dd.mm.yyyy"))</f>
        <v>18.01.2016-31.01.2018</v>
      </c>
      <c r="H12" s="4">
        <f>[6]EQ!CA$7</f>
        <v>6.5057327946194329E-2</v>
      </c>
      <c r="I12" s="4">
        <f>[6]EQ!CB$7</f>
        <v>7.503967154050617E-2</v>
      </c>
      <c r="J12" s="3">
        <f>[6]EQ!CA$6</f>
        <v>10650.573279461943</v>
      </c>
      <c r="K12" s="3">
        <f>[6]EQ!CB$6</f>
        <v>11557.102953859192</v>
      </c>
      <c r="L12" s="5" t="str">
        <f>CONCATENATE(TEXT([6]EQ!CD$6,"DD.MM.YYYY"),"-",TEXT([6]EQ!CE$6,"dd.mm.yyyy"))</f>
        <v>06.07.2021-08.07.2022</v>
      </c>
      <c r="M12" s="5" t="str">
        <f>CONCATENATE(TEXT([6]EQ!CD$7,"DD.MM.YYYY"),"-",TEXT([6]EQ!CE$7,"dd.mm.yyyy"))</f>
        <v>27.08.2018-11.09.2020</v>
      </c>
      <c r="N12" s="4">
        <f>[6]EQ!CA$5</f>
        <v>-0.12745736403151647</v>
      </c>
      <c r="O12" s="4">
        <f>[6]EQ!CB$5</f>
        <v>-2.9478584233464611E-2</v>
      </c>
      <c r="P12" s="3">
        <f>[6]EQ!CA$4</f>
        <v>8725.4263596848359</v>
      </c>
      <c r="Q12" s="3">
        <f>[6]EQ!CB$4</f>
        <v>9419.1181846148029</v>
      </c>
      <c r="R12" s="5" t="str">
        <f>CONCATENATE(TEXT([6]EQ!CD$4,"DD.MM.YYYY"),"-",TEXT([6]EQ!CE$4,"dd.mm.yyyy"))</f>
        <v>19.01.2018-01.02.2019</v>
      </c>
      <c r="S12" s="5" t="str">
        <f>CONCATENATE(TEXT([6]EQ!CD$5,"DD.MM.YYYY"),"-",TEXT([6]EQ!CE$5,"dd.mm.yyyy"))</f>
        <v>19.06.2014-27.06.2016</v>
      </c>
      <c r="T12" s="4">
        <f>[6]EQ!CA$3</f>
        <v>-0.21725553873751535</v>
      </c>
      <c r="U12" s="4">
        <f>[6]EQ!CB$3</f>
        <v>-0.33205975952257072</v>
      </c>
      <c r="V12" s="3">
        <f>[6]EQ!CA$2</f>
        <v>7827.4446126248458</v>
      </c>
      <c r="W12" s="3">
        <f>[6]EQ!CB$2</f>
        <v>4461.4416484904605</v>
      </c>
    </row>
    <row r="13" spans="1:23" s="10" customFormat="1" ht="28.8" x14ac:dyDescent="0.3">
      <c r="A13" s="6">
        <f>[7]EQ!L$1</f>
        <v>45138</v>
      </c>
      <c r="B13" s="4">
        <f>[7]EQ!CA$9</f>
        <v>0.29154618141987765</v>
      </c>
      <c r="C13" s="4">
        <f>[7]EQ!CB$9</f>
        <v>0.16902188772448312</v>
      </c>
      <c r="D13" s="3">
        <f>[7]EQ!CA$8</f>
        <v>12915.461814198778</v>
      </c>
      <c r="E13" s="3">
        <f>[7]EQ!CB$8</f>
        <v>13666.121739789138</v>
      </c>
      <c r="F13" s="5" t="str">
        <f>CONCATENATE(TEXT([7]EQ!CD$8,"DD.MM.YYYY"),"-",TEXT([7]EQ!CE$8,"dd.mm.yyyy"))</f>
        <v>16.01.2017-29.01.2018</v>
      </c>
      <c r="G13" s="5" t="str">
        <f>CONCATENATE(TEXT([7]EQ!CD$9,"DD.MM.YYYY"),"-",TEXT([7]EQ!CE$9,"dd.mm.yyyy"))</f>
        <v>18.01.2016-30.01.2018</v>
      </c>
      <c r="H13" s="4">
        <f>[7]EQ!CA$7</f>
        <v>6.5174335360477564E-2</v>
      </c>
      <c r="I13" s="4">
        <f>[7]EQ!CB$7</f>
        <v>7.5611100181621982E-2</v>
      </c>
      <c r="J13" s="3">
        <f>[7]EQ!CA$6</f>
        <v>10651.743353604776</v>
      </c>
      <c r="K13" s="3">
        <f>[7]EQ!CB$6</f>
        <v>11569.392388339194</v>
      </c>
      <c r="L13" s="5" t="str">
        <f>CONCATENATE(TEXT([7]EQ!CD$6,"DD.MM.YYYY"),"-",TEXT([7]EQ!CE$6,"dd.mm.yyyy"))</f>
        <v>06.05.2014-13.05.2015</v>
      </c>
      <c r="M13" s="5" t="str">
        <f>CONCATENATE(TEXT([7]EQ!CD$7,"DD.MM.YYYY"),"-",TEXT([7]EQ!CE$7,"dd.mm.yyyy"))</f>
        <v>10.03.2017-29.03.2019</v>
      </c>
      <c r="N13" s="4">
        <f>[7]EQ!CA$5</f>
        <v>-0.12745736403151647</v>
      </c>
      <c r="O13" s="4">
        <f>[7]EQ!CB$5</f>
        <v>-3.0190848519955904E-2</v>
      </c>
      <c r="P13" s="3">
        <f>[7]EQ!CA$4</f>
        <v>8725.4263596848359</v>
      </c>
      <c r="Q13" s="3">
        <f>[7]EQ!CB$4</f>
        <v>9405.2979029444305</v>
      </c>
      <c r="R13" s="5" t="str">
        <f>CONCATENATE(TEXT([7]EQ!CD$4,"DD.MM.YYYY"),"-",TEXT([7]EQ!CE$4,"dd.mm.yyyy"))</f>
        <v>19.01.2018-01.02.2019</v>
      </c>
      <c r="S13" s="5" t="str">
        <f>CONCATENATE(TEXT([7]EQ!CD$5,"DD.MM.YYYY"),"-",TEXT([7]EQ!CE$5,"dd.mm.yyyy"))</f>
        <v>20.06.2014-27.06.2016</v>
      </c>
      <c r="T13" s="4">
        <f>[7]EQ!CA$3</f>
        <v>-0.21717686002350811</v>
      </c>
      <c r="U13" s="4">
        <f>[7]EQ!CB$3</f>
        <v>-0.3320438128702482</v>
      </c>
      <c r="V13" s="3">
        <f>[7]EQ!CA$2</f>
        <v>7828.2313997649189</v>
      </c>
      <c r="W13" s="3">
        <f>[7]EQ!CB$2</f>
        <v>4461.6546792491608</v>
      </c>
    </row>
    <row r="14" spans="1:23" s="9" customFormat="1" ht="28.8" x14ac:dyDescent="0.3">
      <c r="A14" s="6">
        <f>[8]EQ!L$1</f>
        <v>45168</v>
      </c>
      <c r="B14" s="4">
        <f>[8]EQ!CA$9</f>
        <v>0.2915846336477958</v>
      </c>
      <c r="C14" s="4">
        <f>[8]EQ!CB$9</f>
        <v>0.16825398474304709</v>
      </c>
      <c r="D14" s="3">
        <f>[8]EQ!CA$8</f>
        <v>12915.846336477958</v>
      </c>
      <c r="E14" s="3">
        <f>[8]EQ!CB$8</f>
        <v>13648.173728680074</v>
      </c>
      <c r="F14" s="5" t="str">
        <f>CONCATENATE(TEXT([8]EQ!CD$8,"DD.MM.YYYY"),"-",TEXT([8]EQ!CE$8,"dd.mm.yyyy"))</f>
        <v>13.01.2017-29.01.2018</v>
      </c>
      <c r="G14" s="5" t="str">
        <f>CONCATENATE(TEXT([8]EQ!CD$9,"DD.MM.YYYY"),"-",TEXT([8]EQ!CE$9,"dd.mm.yyyy"))</f>
        <v>18.01.2016-31.01.2018</v>
      </c>
      <c r="H14" s="4">
        <f>[8]EQ!CA$7</f>
        <v>6.6054367088297844E-2</v>
      </c>
      <c r="I14" s="4">
        <f>[8]EQ!CB$7</f>
        <v>7.6423951069767515E-2</v>
      </c>
      <c r="J14" s="3">
        <f>[8]EQ!CA$6</f>
        <v>10660.543670882978</v>
      </c>
      <c r="K14" s="3">
        <f>[8]EQ!CB$6</f>
        <v>11586.885224366491</v>
      </c>
      <c r="L14" s="5" t="str">
        <f>CONCATENATE(TEXT([8]EQ!CD$6,"DD.MM.YYYY"),"-",TEXT([8]EQ!CE$6,"dd.mm.yyyy"))</f>
        <v>07.07.2017-23.07.2018</v>
      </c>
      <c r="M14" s="5" t="str">
        <f>CONCATENATE(TEXT([8]EQ!CD$7,"DD.MM.YYYY"),"-",TEXT([8]EQ!CE$7,"dd.mm.yyyy"))</f>
        <v>10.02.2021-16.02.2023</v>
      </c>
      <c r="N14" s="4">
        <f>[8]EQ!CA$5</f>
        <v>-0.12218852414687763</v>
      </c>
      <c r="O14" s="4">
        <f>[8]EQ!CB$5</f>
        <v>-2.9478584233464611E-2</v>
      </c>
      <c r="P14" s="3">
        <f>[8]EQ!CA$4</f>
        <v>8778.1147585312247</v>
      </c>
      <c r="Q14" s="3">
        <f>[8]EQ!CB$4</f>
        <v>9419.1181846148029</v>
      </c>
      <c r="R14" s="5" t="str">
        <f>CONCATENATE(TEXT([8]EQ!CD$4,"DD.MM.YYYY"),"-",TEXT([8]EQ!CE$4,"dd.mm.yyyy"))</f>
        <v>18.01.2018-01.02.2019</v>
      </c>
      <c r="S14" s="5" t="str">
        <f>CONCATENATE(TEXT([8]EQ!CD$5,"DD.MM.YYYY"),"-",TEXT([8]EQ!CE$5,"dd.mm.yyyy"))</f>
        <v>19.06.2014-27.06.2016</v>
      </c>
      <c r="T14" s="4">
        <f>[8]EQ!CA$3</f>
        <v>-0.21714143215047688</v>
      </c>
      <c r="U14" s="4">
        <f>[8]EQ!CB$3</f>
        <v>-0.33203616145156267</v>
      </c>
      <c r="V14" s="3">
        <f>[8]EQ!CA$2</f>
        <v>7828.5856784952312</v>
      </c>
      <c r="W14" s="3">
        <f>[8]EQ!CB$2</f>
        <v>4461.7568960836288</v>
      </c>
    </row>
    <row r="15" spans="1:23" s="9" customFormat="1" ht="28.8" x14ac:dyDescent="0.3">
      <c r="A15" s="6">
        <f>[9]EQ!L$1</f>
        <v>45198</v>
      </c>
      <c r="B15" s="4">
        <f>[9]EQ!CA$9</f>
        <v>0.29154618141987765</v>
      </c>
      <c r="C15" s="4">
        <f>[9]EQ!CB$9</f>
        <v>0.16902188772448312</v>
      </c>
      <c r="D15" s="3">
        <f>[9]EQ!CA$8</f>
        <v>12915.461814198778</v>
      </c>
      <c r="E15" s="3">
        <f>[9]EQ!CB$8</f>
        <v>13666.121739789138</v>
      </c>
      <c r="F15" s="5" t="str">
        <f>CONCATENATE(TEXT([9]EQ!CD$8,"DD.MM.YYYY"),"-",TEXT([9]EQ!CE$8,"dd.mm.yyyy"))</f>
        <v>16.01.2017-29.01.2018</v>
      </c>
      <c r="G15" s="5" t="str">
        <f>CONCATENATE(TEXT([9]EQ!CD$9,"DD.MM.YYYY"),"-",TEXT([9]EQ!CE$9,"dd.mm.yyyy"))</f>
        <v>18.01.2016-30.01.2018</v>
      </c>
      <c r="H15" s="4">
        <f>[9]EQ!CA$7</f>
        <v>6.5746874038176334E-2</v>
      </c>
      <c r="I15" s="4">
        <f>[9]EQ!CB$7</f>
        <v>7.6905944507617008E-2</v>
      </c>
      <c r="J15" s="3">
        <f>[9]EQ!CA$6</f>
        <v>10657.468740381762</v>
      </c>
      <c r="K15" s="3">
        <f>[9]EQ!CB$6</f>
        <v>11597.264133158427</v>
      </c>
      <c r="L15" s="5" t="str">
        <f>CONCATENATE(TEXT([9]EQ!CD$6,"DD.MM.YYYY"),"-",TEXT([9]EQ!CE$6,"dd.mm.yyyy"))</f>
        <v>11.10.2013-17.10.2014</v>
      </c>
      <c r="M15" s="5" t="str">
        <f>CONCATENATE(TEXT([9]EQ!CD$7,"DD.MM.YYYY"),"-",TEXT([9]EQ!CE$7,"dd.mm.yyyy"))</f>
        <v>16.05.2018-03.06.2020</v>
      </c>
      <c r="N15" s="4">
        <f>[9]EQ!CA$5</f>
        <v>-0.12745736403151647</v>
      </c>
      <c r="O15" s="4">
        <f>[9]EQ!CB$5</f>
        <v>-3.0190848519955904E-2</v>
      </c>
      <c r="P15" s="3">
        <f>[9]EQ!CA$4</f>
        <v>8725.4263596848359</v>
      </c>
      <c r="Q15" s="3">
        <f>[9]EQ!CB$4</f>
        <v>9405.2979029444305</v>
      </c>
      <c r="R15" s="5" t="str">
        <f>CONCATENATE(TEXT([9]EQ!CD$4,"DD.MM.YYYY"),"-",TEXT([9]EQ!CE$4,"dd.mm.yyyy"))</f>
        <v>19.01.2018-01.02.2019</v>
      </c>
      <c r="S15" s="5" t="str">
        <f>CONCATENATE(TEXT([9]EQ!CD$5,"DD.MM.YYYY"),"-",TEXT([9]EQ!CE$5,"dd.mm.yyyy"))</f>
        <v>20.06.2014-27.06.2016</v>
      </c>
      <c r="T15" s="4">
        <f>[9]EQ!CA$3</f>
        <v>-0.2171489224057277</v>
      </c>
      <c r="U15" s="4">
        <f>[9]EQ!CB$3</f>
        <v>-0.33204250509078626</v>
      </c>
      <c r="V15" s="3">
        <f>[9]EQ!CA$2</f>
        <v>7828.5107759427228</v>
      </c>
      <c r="W15" s="3">
        <f>[9]EQ!CB$2</f>
        <v>4461.6721500539234</v>
      </c>
    </row>
    <row r="16" spans="1:23" s="9" customFormat="1" ht="28.8" x14ac:dyDescent="0.3">
      <c r="A16" s="6">
        <f>[10]EQ!L$1</f>
        <v>45230</v>
      </c>
      <c r="B16" s="4">
        <f>[10]EQ!CA$9</f>
        <v>0.2915846336477958</v>
      </c>
      <c r="C16" s="4">
        <f>[10]EQ!CB$9</f>
        <v>0.16825398474304709</v>
      </c>
      <c r="D16" s="3">
        <f>[10]EQ!CA$8</f>
        <v>12915.846336477958</v>
      </c>
      <c r="E16" s="3">
        <f>[10]EQ!CB$8</f>
        <v>13648.173728680074</v>
      </c>
      <c r="F16" s="5" t="str">
        <f>CONCATENATE(TEXT([10]EQ!CD$8,"DD.MM.YYYY"),"-",TEXT([10]EQ!CE$8,"dd.mm.yyyy"))</f>
        <v>13.01.2017-29.01.2018</v>
      </c>
      <c r="G16" s="5" t="str">
        <f>CONCATENATE(TEXT([10]EQ!CD$9,"DD.MM.YYYY"),"-",TEXT([10]EQ!CE$9,"dd.mm.yyyy"))</f>
        <v>18.01.2016-31.01.2018</v>
      </c>
      <c r="H16" s="4">
        <f>[10]EQ!CA$7</f>
        <v>6.6565138843719118E-2</v>
      </c>
      <c r="I16" s="4">
        <f>[10]EQ!CB$7</f>
        <v>7.7502990862569732E-2</v>
      </c>
      <c r="J16" s="3">
        <f>[10]EQ!CA$6</f>
        <v>10665.651388437191</v>
      </c>
      <c r="K16" s="3">
        <f>[10]EQ!CB$6</f>
        <v>11610.126953177831</v>
      </c>
      <c r="L16" s="5" t="str">
        <f>CONCATENATE(TEXT([10]EQ!CD$6,"DD.MM.YYYY"),"-",TEXT([10]EQ!CE$6,"dd.mm.yyyy"))</f>
        <v>21.08.2019-01.09.2020</v>
      </c>
      <c r="M16" s="5" t="str">
        <f>CONCATENATE(TEXT([10]EQ!CD$7,"DD.MM.YYYY"),"-",TEXT([10]EQ!CE$7,"dd.mm.yyyy"))</f>
        <v>23.08.2021-23.08.2023</v>
      </c>
      <c r="N16" s="4">
        <f>[10]EQ!CA$5</f>
        <v>-0.12218852414687763</v>
      </c>
      <c r="O16" s="4">
        <f>[10]EQ!CB$5</f>
        <v>-2.9478584233464611E-2</v>
      </c>
      <c r="P16" s="3">
        <f>[10]EQ!CA$4</f>
        <v>8778.1147585312247</v>
      </c>
      <c r="Q16" s="3">
        <f>[10]EQ!CB$4</f>
        <v>9419.1181846148029</v>
      </c>
      <c r="R16" s="5" t="str">
        <f>CONCATENATE(TEXT([10]EQ!CD$4,"DD.MM.YYYY"),"-",TEXT([10]EQ!CE$4,"dd.mm.yyyy"))</f>
        <v>18.01.2018-01.02.2019</v>
      </c>
      <c r="S16" s="5" t="str">
        <f>CONCATENATE(TEXT([10]EQ!CD$5,"DD.MM.YYYY"),"-",TEXT([10]EQ!CE$5,"dd.mm.yyyy"))</f>
        <v>19.06.2014-27.06.2016</v>
      </c>
      <c r="T16" s="4">
        <f>[10]EQ!CA$3</f>
        <v>-0.20800736457222135</v>
      </c>
      <c r="U16" s="4">
        <f>[10]EQ!CB$3</f>
        <v>-0.33204930655460674</v>
      </c>
      <c r="V16" s="3">
        <f>[10]EQ!CA$2</f>
        <v>7919.9263542777862</v>
      </c>
      <c r="W16" s="3">
        <f>[10]EQ!CB$2</f>
        <v>4461.5812887418178</v>
      </c>
    </row>
    <row r="17" spans="1:23" s="9" customFormat="1" ht="28.8" x14ac:dyDescent="0.3">
      <c r="A17" s="6">
        <f>[11]EQ!L$1</f>
        <v>45259</v>
      </c>
      <c r="B17" s="4">
        <f>[11]EQ!CA$9</f>
        <v>0.28604108615471996</v>
      </c>
      <c r="C17" s="4">
        <f>[11]EQ!CB$9</f>
        <v>0.17229403407951716</v>
      </c>
      <c r="D17" s="3">
        <f>[11]EQ!CA$8</f>
        <v>12860.4108615472</v>
      </c>
      <c r="E17" s="3">
        <f>[11]EQ!CB$8</f>
        <v>13742.73302338428</v>
      </c>
      <c r="F17" s="5" t="str">
        <f>CONCATENATE(TEXT([11]EQ!CD$8,"DD.MM.YYYY"),"-",TEXT([11]EQ!CE$8,"dd.mm.yyyy"))</f>
        <v>19.01.2017-22.01.2018</v>
      </c>
      <c r="G17" s="5" t="str">
        <f>CONCATENATE(TEXT([11]EQ!CD$9,"DD.MM.YYYY"),"-",TEXT([11]EQ!CE$9,"dd.mm.yyyy"))</f>
        <v>20.01.2016-22.01.2018</v>
      </c>
      <c r="H17" s="4">
        <f>[11]EQ!CA$7</f>
        <v>6.6641947805562915E-2</v>
      </c>
      <c r="I17" s="4">
        <f>[11]EQ!CB$7</f>
        <v>7.6989805970633984E-2</v>
      </c>
      <c r="J17" s="3">
        <f>[11]EQ!CA$6</f>
        <v>10666.41947805563</v>
      </c>
      <c r="K17" s="3">
        <f>[11]EQ!CB$6</f>
        <v>11599.070421646638</v>
      </c>
      <c r="L17" s="5" t="str">
        <f>CONCATENATE(TEXT([11]EQ!CD$6,"DD.MM.YYYY"),"-",TEXT([11]EQ!CE$6,"dd.mm.yyyy"))</f>
        <v>24.05.2017-29.05.2018</v>
      </c>
      <c r="M17" s="5" t="str">
        <f>CONCATENATE(TEXT([11]EQ!CD$7,"DD.MM.YYYY"),"-",TEXT([11]EQ!CE$7,"dd.mm.yyyy"))</f>
        <v>21.06.2018-29.06.2020</v>
      </c>
      <c r="N17" s="4">
        <f>[11]EQ!CA$5</f>
        <v>-0.14174008128545307</v>
      </c>
      <c r="O17" s="4">
        <f>[11]EQ!CB$5</f>
        <v>-4.3679378651785283E-2</v>
      </c>
      <c r="P17" s="3">
        <f>[11]EQ!CA$4</f>
        <v>8582.5991871454698</v>
      </c>
      <c r="Q17" s="3">
        <f>[11]EQ!CB$4</f>
        <v>9145.4913081583545</v>
      </c>
      <c r="R17" s="5" t="str">
        <f>CONCATENATE(TEXT([11]EQ!CD$4,"DD.MM.YYYY"),"-",TEXT([11]EQ!CE$4,"dd.mm.yyyy"))</f>
        <v>29.01.2018-30.01.2019</v>
      </c>
      <c r="S17" s="5" t="str">
        <f>CONCATENATE(TEXT([11]EQ!CD$5,"DD.MM.YYYY"),"-",TEXT([11]EQ!CE$5,"dd.mm.yyyy"))</f>
        <v>01.07.2014-27.06.2016</v>
      </c>
      <c r="T17" s="4">
        <f>[11]EQ!CA$3</f>
        <v>-0.20553045207968113</v>
      </c>
      <c r="U17" s="4">
        <f>[11]EQ!CB$3</f>
        <v>-0.32958131363175092</v>
      </c>
      <c r="V17" s="3">
        <f>[11]EQ!CA$2</f>
        <v>7944.6954792031884</v>
      </c>
      <c r="W17" s="3">
        <f>[11]EQ!CB$2</f>
        <v>4494.6121503172872</v>
      </c>
    </row>
    <row r="18" spans="1:23" ht="28.8" x14ac:dyDescent="0.3">
      <c r="A18" s="6">
        <v>45289</v>
      </c>
      <c r="B18" s="4">
        <f>[12]EQ!CA$9</f>
        <v>0.28323750309248591</v>
      </c>
      <c r="C18" s="4">
        <f>[12]EQ!CB$9</f>
        <v>0.16618341929606228</v>
      </c>
      <c r="D18" s="3">
        <f>[12]EQ!CA$8</f>
        <v>12832.375030924859</v>
      </c>
      <c r="E18" s="3">
        <f>[12]EQ!CB$8</f>
        <v>13599.837674410554</v>
      </c>
      <c r="F18" s="5" t="str">
        <f>CONCATENATE(TEXT([12]EQ!CD$8,"DD.MM.YYYY"),"-",TEXT([12]EQ!CE$8,"dd.mm.yyyy"))</f>
        <v>23.01.2017-23.01.2018</v>
      </c>
      <c r="G18" s="5" t="str">
        <f>CONCATENATE(TEXT([12]EQ!CD$9,"DD.MM.YYYY"),"-",TEXT([12]EQ!CE$9,"dd.mm.yyyy"))</f>
        <v>20.01.2016-18.01.2018</v>
      </c>
      <c r="H18" s="4">
        <f>[12]EQ!CA$7</f>
        <v>6.793083619465147E-2</v>
      </c>
      <c r="I18" s="4">
        <f>[12]EQ!CB$7</f>
        <v>7.7455584122787524E-2</v>
      </c>
      <c r="J18" s="3">
        <f>[12]EQ!CA$6</f>
        <v>10679.308361946514</v>
      </c>
      <c r="K18" s="3">
        <f>[12]EQ!CB$6</f>
        <v>11609.105357573773</v>
      </c>
      <c r="L18" s="5" t="str">
        <f>CONCATENATE(TEXT([12]EQ!CD$6,"DD.MM.YYYY"),"-",TEXT([12]EQ!CE$6,"dd.mm.yyyy"))</f>
        <v>21.08.2018-20.08.2019</v>
      </c>
      <c r="M18" s="5" t="str">
        <f>CONCATENATE(TEXT([12]EQ!CD$7,"DD.MM.YYYY"),"-",TEXT([12]EQ!CE$7,"dd.mm.yyyy"))</f>
        <v>11.06.2021-09.06.2023</v>
      </c>
      <c r="N18" s="4">
        <f>[12]EQ!CA$5</f>
        <v>-0.14259583106136342</v>
      </c>
      <c r="O18" s="4">
        <f>[12]EQ!CB$5</f>
        <v>-4.5948998687716514E-2</v>
      </c>
      <c r="P18" s="3">
        <f>[12]EQ!CA$4</f>
        <v>8574.0416893863658</v>
      </c>
      <c r="Q18" s="3">
        <f>[12]EQ!CB$4</f>
        <v>9102.1331310497062</v>
      </c>
      <c r="R18" s="5" t="str">
        <f>CONCATENATE(TEXT([12]EQ!CD$4,"DD.MM.YYYY"),"-",TEXT([12]EQ!CE$4,"dd.mm.yyyy"))</f>
        <v>29.01.2018-29.01.2019</v>
      </c>
      <c r="S18" s="5" t="str">
        <f>CONCATENATE(TEXT([12]EQ!CD$5,"DD.MM.YYYY"),"-",TEXT([12]EQ!CE$5,"dd.mm.yyyy"))</f>
        <v>03.07.2014-27.06.2016</v>
      </c>
      <c r="T18" s="4">
        <f>[12]EQ!CA$3</f>
        <v>-0.20398131061800351</v>
      </c>
      <c r="U18" s="4">
        <f>[12]EQ!CB$3</f>
        <v>-0.31945845894872671</v>
      </c>
      <c r="V18" s="3">
        <f>[12]EQ!CA$2</f>
        <v>7960.186893819965</v>
      </c>
      <c r="W18" s="3">
        <f>[12]EQ!CB$2</f>
        <v>4631.3678909644186</v>
      </c>
    </row>
    <row r="19" spans="1:23" ht="28.8" x14ac:dyDescent="0.3">
      <c r="A19" s="6">
        <v>45322</v>
      </c>
      <c r="B19" s="4">
        <f>[13]EQ!CA$9</f>
        <v>0.28874151209816473</v>
      </c>
      <c r="C19" s="4">
        <f>[13]EQ!CB$9</f>
        <v>0.17724725110988193</v>
      </c>
      <c r="D19" s="3">
        <f>[13]EQ!CA$8</f>
        <v>12887.415120981648</v>
      </c>
      <c r="E19" s="3">
        <f>[13]EQ!CB$8</f>
        <v>13859.110902457731</v>
      </c>
      <c r="F19" s="5" t="str">
        <f>CONCATENATE(TEXT([13]EQ!CD$8,"DD.MM.YYYY"),"-",TEXT([13]EQ!CE$8,"dd.mm.yyyy"))</f>
        <v>18.01.2017-22.01.2018</v>
      </c>
      <c r="G19" s="5" t="str">
        <f>CONCATENATE(TEXT([13]EQ!CD$9,"DD.MM.YYYY"),"-",TEXT([11]EQ!CE$9,"dd.mm.yyyy"))</f>
        <v>07.03.2022-22.01.2018</v>
      </c>
      <c r="H19" s="4">
        <f>[13]EQ!CA$7</f>
        <v>7.5941967035102975E-2</v>
      </c>
      <c r="I19" s="4">
        <f>[13]EQ!CB$7</f>
        <v>8.1047904499465417E-2</v>
      </c>
      <c r="J19" s="3">
        <f>[13]EQ!CA$6</f>
        <v>10759.41967035103</v>
      </c>
      <c r="K19" s="3">
        <f>[13]EQ!CB$6</f>
        <v>11686.645718226853</v>
      </c>
      <c r="L19" s="5" t="str">
        <f>CONCATENATE(TEXT([13]EQ!CD$6,"DD.MM.YYYY"),"-",TEXT([13]EQ!CE$6,"dd.mm.yyyy"))</f>
        <v>30.06.2021-24.06.2022</v>
      </c>
      <c r="M19" s="5" t="str">
        <f>CONCATENATE(TEXT([13]EQ!CD$7,"DD.MM.YYYY"),"-",TEXT([13]EQ!CE$7,"dd.mm.yyyy"))</f>
        <v>05.12.2019-06.12.2021</v>
      </c>
      <c r="N19" s="4">
        <f>[13]EQ!CA$5</f>
        <v>-0.14493651051969361</v>
      </c>
      <c r="O19" s="4">
        <f>[13]EQ!CB$5</f>
        <v>-4.3832780561384177E-2</v>
      </c>
      <c r="P19" s="3">
        <f>[13]EQ!CA$4</f>
        <v>8550.6348948030645</v>
      </c>
      <c r="Q19" s="3">
        <f>[13]EQ!CB$4</f>
        <v>9142.5575152897418</v>
      </c>
      <c r="R19" s="5" t="str">
        <f>CONCATENATE(TEXT([13]EQ!CD$4,"DD.MM.YYYY"),"-",TEXT([13]EQ!CE$4,"dd.mm.yyyy"))</f>
        <v>29.01.2018-31.01.2019</v>
      </c>
      <c r="S19" s="5" t="str">
        <f>CONCATENATE(TEXT([13]EQ!CD$5,"DD.MM.YYYY"),"-",TEXT([13]EQ!CE$5,"dd.mm.yyyy"))</f>
        <v>03.07.2014-24.06.2016</v>
      </c>
      <c r="T19" s="4">
        <f>[13]EQ!CA$3</f>
        <v>-0.2031820890397843</v>
      </c>
      <c r="U19" s="4">
        <f>[13]EQ!CB$3</f>
        <v>-0.31929813386267814</v>
      </c>
      <c r="V19" s="3">
        <f>[13]EQ!CA$2</f>
        <v>7968.179109602157</v>
      </c>
      <c r="W19" s="3">
        <f>[13]EQ!CB$2</f>
        <v>4633.5503056283242</v>
      </c>
    </row>
    <row r="20" spans="1:23" ht="28.8" x14ac:dyDescent="0.3">
      <c r="A20" s="6">
        <v>45351</v>
      </c>
      <c r="B20" s="4">
        <f>[14]EQ!CA$9</f>
        <v>0.28874151209816473</v>
      </c>
      <c r="C20" s="4">
        <f>[14]EQ!CB$9</f>
        <v>0.17724725110988193</v>
      </c>
      <c r="D20" s="3">
        <f>[14]EQ!CA$8</f>
        <v>12887.415120981648</v>
      </c>
      <c r="E20" s="3">
        <f>[14]EQ!CB$8</f>
        <v>13859.110902457731</v>
      </c>
      <c r="F20" s="5" t="str">
        <f>CONCATENATE(TEXT([14]EQ!CD$8,"DD.MM.YYYY"),"-",TEXT([14]EQ!CE$8,"dd.mm.yyyy"))</f>
        <v>18.01.2017-22.01.2018</v>
      </c>
      <c r="G20" s="5" t="str">
        <f>CONCATENATE(TEXT([14]EQ!CD$9,"DD.MM.YYYY"),"-",TEXT([11]EQ!CE$9,"dd.mm.yyyy"))</f>
        <v>07.03.2022-22.01.2018</v>
      </c>
      <c r="H20" s="4">
        <f>[14]EQ!CA$7</f>
        <v>7.5941967035102975E-2</v>
      </c>
      <c r="I20" s="4">
        <f>[14]EQ!CB$7</f>
        <v>8.1047904499465417E-2</v>
      </c>
      <c r="J20" s="3">
        <f>[14]EQ!CA$6</f>
        <v>10759.41967035103</v>
      </c>
      <c r="K20" s="3">
        <f>[14]EQ!CB$6</f>
        <v>11686.645718226853</v>
      </c>
      <c r="L20" s="5" t="str">
        <f>CONCATENATE(TEXT([14]EQ!CD$6,"DD.MM.YYYY"),"-",TEXT([14]EQ!CE$6,"dd.mm.yyyy"))</f>
        <v>30.06.2021-24.06.2022</v>
      </c>
      <c r="M20" s="5" t="str">
        <f>CONCATENATE(TEXT([14]EQ!CD$7,"DD.MM.YYYY"),"-",TEXT([14]EQ!CE$7,"dd.mm.yyyy"))</f>
        <v>05.12.2019-06.12.2021</v>
      </c>
      <c r="N20" s="4">
        <f>[14]EQ!CA$5</f>
        <v>-0.14493651051969361</v>
      </c>
      <c r="O20" s="4">
        <f>[14]EQ!CB$5</f>
        <v>-4.3832780561384177E-2</v>
      </c>
      <c r="P20" s="3">
        <f>[14]EQ!CA$4</f>
        <v>8550.6348948030645</v>
      </c>
      <c r="Q20" s="3">
        <f>[14]EQ!CB$4</f>
        <v>9142.5575152897418</v>
      </c>
      <c r="R20" s="5" t="str">
        <f>CONCATENATE(TEXT([14]EQ!CD$4,"DD.MM.YYYY"),"-",TEXT([14]EQ!CE$4,"dd.mm.yyyy"))</f>
        <v>29.01.2018-31.01.2019</v>
      </c>
      <c r="S20" s="5" t="str">
        <f>CONCATENATE(TEXT([14]EQ!CD$5,"DD.MM.YYYY"),"-",TEXT([14]EQ!CE$5,"dd.mm.yyyy"))</f>
        <v>03.07.2014-24.06.2016</v>
      </c>
      <c r="T20" s="4">
        <f>[14]EQ!CA$3</f>
        <v>-0.2031820890397843</v>
      </c>
      <c r="U20" s="4">
        <f>[14]EQ!CB$3</f>
        <v>-0.31929813386267814</v>
      </c>
      <c r="V20" s="3">
        <f>[14]EQ!CA$2</f>
        <v>7968.179109602157</v>
      </c>
      <c r="W20" s="3">
        <f>[14]EQ!CB$2</f>
        <v>4633.5503056283242</v>
      </c>
    </row>
    <row r="21" spans="1:23" ht="28.8" x14ac:dyDescent="0.3">
      <c r="A21" s="6">
        <v>45382</v>
      </c>
      <c r="B21" s="4">
        <f>[15]EQ!CA$9</f>
        <v>0.28874151209816473</v>
      </c>
      <c r="C21" s="4">
        <f>[15]EQ!CB$9</f>
        <v>0.17724725110988193</v>
      </c>
      <c r="D21" s="3">
        <f>[15]EQ!CA$8</f>
        <v>12887.415120981648</v>
      </c>
      <c r="E21" s="3">
        <f>[15]EQ!CB$8</f>
        <v>13859.110902457731</v>
      </c>
      <c r="F21" s="5" t="str">
        <f>CONCATENATE(TEXT([15]EQ!CD$8,"DD.MM.YYYY"),"-",TEXT([15]EQ!CE$8,"dd.mm.yyyy"))</f>
        <v>18.01.2017-22.01.2018</v>
      </c>
      <c r="G21" s="5" t="str">
        <f>CONCATENATE(TEXT([15]EQ!CD$9,"DD.MM.YYYY"),"-",TEXT([11]EQ!CE$9,"dd.mm.yyyy"))</f>
        <v>07.03.2022-22.01.2018</v>
      </c>
      <c r="H21" s="4">
        <f>[15]EQ!CA$7</f>
        <v>7.5941967035102975E-2</v>
      </c>
      <c r="I21" s="4">
        <f>[15]EQ!CB$7</f>
        <v>8.1047904499465417E-2</v>
      </c>
      <c r="J21" s="3">
        <f>[15]EQ!CA$6</f>
        <v>10759.41967035103</v>
      </c>
      <c r="K21" s="3">
        <f>[15]EQ!CB$6</f>
        <v>11686.645718226853</v>
      </c>
      <c r="L21" s="5" t="str">
        <f>CONCATENATE(TEXT([15]EQ!CD$6,"DD.MM.YYYY"),"-",TEXT([15]EQ!CE$6,"dd.mm.yyyy"))</f>
        <v>30.06.2021-24.06.2022</v>
      </c>
      <c r="M21" s="5" t="str">
        <f>CONCATENATE(TEXT([15]EQ!CD$7,"DD.MM.YYYY"),"-",TEXT([15]EQ!CE$7,"dd.mm.yyyy"))</f>
        <v>05.12.2019-06.12.2021</v>
      </c>
      <c r="N21" s="4">
        <f>[15]EQ!CA$5</f>
        <v>-0.14493651051969361</v>
      </c>
      <c r="O21" s="4">
        <f>[15]EQ!CB$5</f>
        <v>-4.3832780561384177E-2</v>
      </c>
      <c r="P21" s="3">
        <f>[15]EQ!CA$4</f>
        <v>8550.6348948030645</v>
      </c>
      <c r="Q21" s="3">
        <f>[15]EQ!CB$4</f>
        <v>9142.5575152897418</v>
      </c>
      <c r="R21" s="5" t="str">
        <f>CONCATENATE(TEXT([15]EQ!CD$4,"DD.MM.YYYY"),"-",TEXT([15]EQ!CE$4,"dd.mm.yyyy"))</f>
        <v>29.01.2018-31.01.2019</v>
      </c>
      <c r="S21" s="5" t="str">
        <f>CONCATENATE(TEXT([15]EQ!CD$5,"DD.MM.YYYY"),"-",TEXT([15]EQ!CE$5,"dd.mm.yyyy"))</f>
        <v>03.07.2014-24.06.2016</v>
      </c>
      <c r="T21" s="4">
        <f>[15]EQ!CA$3</f>
        <v>-0.2031820890397843</v>
      </c>
      <c r="U21" s="4">
        <f>[15]EQ!CB$3</f>
        <v>-0.31929813386267814</v>
      </c>
      <c r="V21" s="3">
        <f>[15]EQ!CA$2</f>
        <v>7968.179109602157</v>
      </c>
      <c r="W21" s="3">
        <f>[15]EQ!CB$2</f>
        <v>4633.5503056283242</v>
      </c>
    </row>
    <row r="22" spans="1:23" ht="28.8" x14ac:dyDescent="0.3">
      <c r="A22" s="6">
        <v>45412</v>
      </c>
      <c r="B22" s="4">
        <f>[16]EQ!CA$9</f>
        <v>0.28874151209816473</v>
      </c>
      <c r="C22" s="4">
        <f>[16]EQ!CB$9</f>
        <v>0.17724725110988193</v>
      </c>
      <c r="D22" s="3">
        <f>[16]EQ!CA$8</f>
        <v>12887.415120981648</v>
      </c>
      <c r="E22" s="3">
        <f>[16]EQ!CB$8</f>
        <v>13859.110902457731</v>
      </c>
      <c r="F22" s="5" t="str">
        <f>CONCATENATE(TEXT([16]EQ!CD$8,"DD.MM.YYYY"),"-",TEXT([16]EQ!CE$8,"dd.mm.yyyy"))</f>
        <v>18.01.2017-22.01.2018</v>
      </c>
      <c r="G22" s="5" t="str">
        <f>CONCATENATE(TEXT([16]EQ!CD$9,"DD.MM.YYYY"),"-",TEXT([11]EQ!CE$9,"dd.mm.yyyy"))</f>
        <v>07.03.2022-22.01.2018</v>
      </c>
      <c r="H22" s="4">
        <f>[16]EQ!CA$7</f>
        <v>7.5941967035102975E-2</v>
      </c>
      <c r="I22" s="4">
        <f>[16]EQ!CB$7</f>
        <v>8.1047904499465417E-2</v>
      </c>
      <c r="J22" s="3">
        <f>[16]EQ!CA$6</f>
        <v>10759.41967035103</v>
      </c>
      <c r="K22" s="3">
        <f>[16]EQ!CB$6</f>
        <v>11686.645718226853</v>
      </c>
      <c r="L22" s="5" t="str">
        <f>CONCATENATE(TEXT([16]EQ!CD$6,"DD.MM.YYYY"),"-",TEXT([16]EQ!CE$6,"dd.mm.yyyy"))</f>
        <v>30.06.2021-24.06.2022</v>
      </c>
      <c r="M22" s="5" t="str">
        <f>CONCATENATE(TEXT([16]EQ!CD$7,"DD.MM.YYYY"),"-",TEXT([16]EQ!CE$7,"dd.mm.yyyy"))</f>
        <v>05.12.2019-06.12.2021</v>
      </c>
      <c r="N22" s="4">
        <f>[16]EQ!CA$5</f>
        <v>-0.14493651051969361</v>
      </c>
      <c r="O22" s="4">
        <f>[16]EQ!CB$5</f>
        <v>-4.3832780561384177E-2</v>
      </c>
      <c r="P22" s="3">
        <f>[16]EQ!CA$4</f>
        <v>8550.6348948030645</v>
      </c>
      <c r="Q22" s="3">
        <f>[16]EQ!CB$4</f>
        <v>9142.5575152897418</v>
      </c>
      <c r="R22" s="5" t="str">
        <f>CONCATENATE(TEXT([16]EQ!CD$4,"DD.MM.YYYY"),"-",TEXT([16]EQ!CE$4,"dd.mm.yyyy"))</f>
        <v>29.01.2018-31.01.2019</v>
      </c>
      <c r="S22" s="5" t="str">
        <f>CONCATENATE(TEXT([16]EQ!CD$5,"DD.MM.YYYY"),"-",TEXT([16]EQ!CE$5,"dd.mm.yyyy"))</f>
        <v>03.07.2014-24.06.2016</v>
      </c>
      <c r="T22" s="4">
        <f>[16]EQ!CA$3</f>
        <v>-0.2031820890397843</v>
      </c>
      <c r="U22" s="4">
        <f>[16]EQ!CB$3</f>
        <v>-0.31929813386267814</v>
      </c>
      <c r="V22" s="3">
        <f>[16]EQ!CA$2</f>
        <v>7968.179109602157</v>
      </c>
      <c r="W22" s="3">
        <f>[16]EQ!CB$2</f>
        <v>4633.5503056283242</v>
      </c>
    </row>
    <row r="23" spans="1:23" ht="28.8" x14ac:dyDescent="0.3">
      <c r="A23" s="8">
        <v>45443</v>
      </c>
      <c r="B23" s="4">
        <f>[17]EQ!CA$9</f>
        <v>0.25790644240418925</v>
      </c>
      <c r="C23" s="4">
        <f>[17]EQ!CB$9</f>
        <v>0.16985598914902145</v>
      </c>
      <c r="D23" s="3">
        <f>[17]EQ!CA$8</f>
        <v>12579.064424041891</v>
      </c>
      <c r="E23" s="3">
        <f>[17]EQ!CB$8</f>
        <v>13685.630353478353</v>
      </c>
      <c r="F23" s="5" t="str">
        <f>CONCATENATE(TEXT([17]EQ!CD$8,"DD.MM.YYYY"),"-",TEXT([17]EQ!CE$8,"dd.mm.yyyy"))</f>
        <v>22.03.2023-05.03.2024</v>
      </c>
      <c r="G23" s="5" t="str">
        <f>CONCATENATE(TEXT([17]EQ!CD$9,"DD.MM.YYYY"),"-",TEXT([11]EQ!CE$9,"dd.mm.yyyy"))</f>
        <v>07.03.2022-22.01.2018</v>
      </c>
      <c r="H23" s="4">
        <f>[17]EQ!CA$7</f>
        <v>7.1992335640809896E-2</v>
      </c>
      <c r="I23" s="4">
        <f>[17]EQ!CB$7</f>
        <v>8.0000574023767923E-2</v>
      </c>
      <c r="J23" s="3">
        <f>[17]EQ!CA$6</f>
        <v>10719.923356408099</v>
      </c>
      <c r="K23" s="3">
        <f>[17]EQ!CB$6</f>
        <v>11664.01239891668</v>
      </c>
      <c r="L23" s="5" t="str">
        <f>CONCATENATE(TEXT([17]EQ!CD$6,"DD.MM.YYYY"),"-",TEXT([17]EQ!CE$6,"dd.mm.yyyy"))</f>
        <v>26.07.2019-08.07.2020</v>
      </c>
      <c r="M23" s="5" t="str">
        <f>CONCATENATE(TEXT([17]EQ!CD$7,"DD.MM.YYYY"),"-",TEXT([17]EQ!CE$7,"dd.mm.yyyy"))</f>
        <v>19.01.2017-03.01.2019</v>
      </c>
      <c r="N23" s="4">
        <f>[17]EQ!CA$5</f>
        <v>-0.14480265163333755</v>
      </c>
      <c r="O23" s="4">
        <f>[17]EQ!CB$5</f>
        <v>-4.3363061078862342E-2</v>
      </c>
      <c r="P23" s="3">
        <f>[17]EQ!CA$4</f>
        <v>8551.9734836666248</v>
      </c>
      <c r="Q23" s="3">
        <f>[17]EQ!CB$4</f>
        <v>9151.5423290840445</v>
      </c>
      <c r="R23" s="5" t="str">
        <f>CONCATENATE(TEXT([17]EQ!CD$4,"DD.MM.YYYY"),"-",TEXT([17]EQ!CE$4,"dd.mm.yyyy"))</f>
        <v>15.01.2018-21.12.2018</v>
      </c>
      <c r="S23" s="5" t="str">
        <f>CONCATENATE(TEXT([17]EQ!CD$5,"DD.MM.YYYY"),"-",TEXT([17]EQ!CE$5,"dd.mm.yyyy"))</f>
        <v>25.07.2014-27.06.2016</v>
      </c>
      <c r="T23" s="4">
        <f>[17]EQ!CA$3</f>
        <v>-0.20392624198839748</v>
      </c>
      <c r="U23" s="4">
        <f>[17]EQ!CB$3</f>
        <v>-0.31953357199559074</v>
      </c>
      <c r="V23" s="3">
        <f>[17]EQ!CA$2</f>
        <v>7960.7375801160251</v>
      </c>
      <c r="W23" s="3">
        <f>[17]EQ!CB$2</f>
        <v>4630.3455964107989</v>
      </c>
    </row>
    <row r="24" spans="1:23" ht="28.8" x14ac:dyDescent="0.3">
      <c r="A24" s="6">
        <v>45473</v>
      </c>
      <c r="B24" s="4">
        <f>[18]EQ!CA$9</f>
        <v>0.25794674909737542</v>
      </c>
      <c r="C24" s="4">
        <f>[18]EQ!CB$9</f>
        <v>0.16827021703717193</v>
      </c>
      <c r="D24" s="3">
        <f>[18]EQ!CA$8</f>
        <v>12579.467490973755</v>
      </c>
      <c r="E24" s="3">
        <f>[18]EQ!CB$8</f>
        <v>13648.553000160811</v>
      </c>
      <c r="F24" s="5" t="str">
        <f>CONCATENATE(TEXT([18]EQ!CD$8,"DD.MM.YYYY"),"-",TEXT([18]EQ!CE$8,"dd.mm.yyyy"))</f>
        <v>01.07.2023-30.06.2024</v>
      </c>
      <c r="G24" s="5" t="str">
        <f>CONCATENATE(TEXT([18]EQ!CD$9,"DD.MM.YYYY"),"-",TEXT([11]EQ!CE$9,"dd.mm.yyyy"))</f>
        <v>07.03.2022-22.01.2018</v>
      </c>
      <c r="H24" s="4">
        <f>[18]EQ!CA$7</f>
        <v>6.2452170286881055E-2</v>
      </c>
      <c r="I24" s="4">
        <f>[18]EQ!CB$7</f>
        <v>7.4686378043166357E-2</v>
      </c>
      <c r="J24" s="3">
        <f>[18]EQ!CA$6</f>
        <v>10624.521702868811</v>
      </c>
      <c r="K24" s="3">
        <f>[18]EQ!CB$6</f>
        <v>11549.508111515395</v>
      </c>
      <c r="L24" s="5" t="str">
        <f>CONCATENATE(TEXT([18]EQ!CD$6,"DD.MM.YYYY"),"-",TEXT([18]EQ!CE$6,"dd.mm.yyyy"))</f>
        <v>21.05.2020-29.03.2021</v>
      </c>
      <c r="M24" s="5" t="str">
        <f>CONCATENATE(TEXT([18]EQ!CD$7,"DD.MM.YYYY"),"-",TEXT([18]EQ!CE$7,"dd.mm.yyyy"))</f>
        <v>27.02.2019-06.01.2021</v>
      </c>
      <c r="N24" s="4">
        <f>[18]EQ!CA$5</f>
        <v>-0.13294967313051967</v>
      </c>
      <c r="O24" s="4">
        <f>[18]EQ!CB$5</f>
        <v>-4.0634538352770866E-2</v>
      </c>
      <c r="P24" s="3">
        <f>[18]EQ!CA$4</f>
        <v>8670.5032686948034</v>
      </c>
      <c r="Q24" s="3">
        <f>[18]EQ!CB$4</f>
        <v>9203.8208900160098</v>
      </c>
      <c r="R24" s="5" t="str">
        <f>CONCATENATE(TEXT([18]EQ!CD$4,"DD.MM.YYYY"),"-",TEXT([18]EQ!CE$4,"dd.mm.yyyy"))</f>
        <v>13.02.2018-21.12.2018</v>
      </c>
      <c r="S24" s="5" t="str">
        <f>CONCATENATE(TEXT([18]EQ!CD$5,"DD.MM.YYYY"),"-",TEXT([18]EQ!CE$5,"dd.mm.yyyy"))</f>
        <v>26.08.2014-27.06.2016</v>
      </c>
      <c r="T24" s="4">
        <f>[18]EQ!CA$3</f>
        <v>-0.1919499031703007</v>
      </c>
      <c r="U24" s="4">
        <f>[18]EQ!CB$3</f>
        <v>-0.31952116214445114</v>
      </c>
      <c r="V24" s="3">
        <f>[18]EQ!CA$2</f>
        <v>8080.5009682969931</v>
      </c>
      <c r="W24" s="3">
        <f>[18]EQ!CB$2</f>
        <v>4630.5144876923841</v>
      </c>
    </row>
    <row r="25" spans="1:23" ht="28.8" x14ac:dyDescent="0.3">
      <c r="A25" s="6">
        <v>45504</v>
      </c>
      <c r="B25" s="4">
        <f>[19]EQ!CA$9</f>
        <v>0.23316274085598465</v>
      </c>
      <c r="C25" s="4">
        <f>[19]EQ!CB$9</f>
        <v>0.16769162514236324</v>
      </c>
      <c r="D25" s="3">
        <f>[19]EQ!CA$8</f>
        <v>12331.627408559847</v>
      </c>
      <c r="E25" s="3">
        <f>[19]EQ!CB$8</f>
        <v>13635.037314276135</v>
      </c>
      <c r="F25" s="5" t="str">
        <f>CONCATENATE(TEXT([19]EQ!CD$8,"DD.MM.YYYY"),"-",TEXT([19]EQ!CE$8,"dd.mm.yyyy"))</f>
        <v>01.08.2023-31.07.2024</v>
      </c>
      <c r="G25" s="5" t="str">
        <f>CONCATENATE(TEXT([19]EQ!CD$9,"DD.MM.YYYY"),"-",TEXT([11]EQ!CE$9,"dd.mm.yyyy"))</f>
        <v>23.05.2016-22.01.2018</v>
      </c>
      <c r="H25" s="4">
        <f>[19]EQ!CA$7</f>
        <v>5.4965382986530739E-2</v>
      </c>
      <c r="I25" s="4">
        <f>[19]EQ!CB$7</f>
        <v>7.089038932975078E-2</v>
      </c>
      <c r="J25" s="3">
        <f>[19]EQ!CA$6</f>
        <v>10549.653829865307</v>
      </c>
      <c r="K25" s="3">
        <f>[19]EQ!CB$6</f>
        <v>11468.062259588251</v>
      </c>
      <c r="L25" s="5" t="str">
        <f>CONCATENATE(TEXT([19]EQ!CD$6,"DD.MM.YYYY"),"-",TEXT([19]EQ!CE$6,"dd.mm.yyyy"))</f>
        <v>02.09.2021-08.06.2022</v>
      </c>
      <c r="M25" s="5" t="str">
        <f>CONCATENATE(TEXT([19]EQ!CD$7,"DD.MM.YYYY"),"-",TEXT([19]EQ!CE$7,"dd.mm.yyyy"))</f>
        <v>31.12.2021-06.10.2023</v>
      </c>
      <c r="N25" s="4">
        <f>[19]EQ!CA$5</f>
        <v>-0.15767648814959151</v>
      </c>
      <c r="O25" s="4">
        <f>[19]EQ!CB$5</f>
        <v>-4.5795124183776292E-2</v>
      </c>
      <c r="P25" s="3">
        <f>[19]EQ!CA$4</f>
        <v>8423.2351185040843</v>
      </c>
      <c r="Q25" s="3">
        <f>[19]EQ!CB$4</f>
        <v>9105.0694503145496</v>
      </c>
      <c r="R25" s="5" t="str">
        <f>CONCATENATE(TEXT([19]EQ!CD$4,"DD.MM.YYYY"),"-",TEXT([19]EQ!CE$4,"dd.mm.yyyy"))</f>
        <v>15.03.2018-21.12.2018</v>
      </c>
      <c r="S25" s="5" t="str">
        <f>CONCATENATE(TEXT([19]EQ!CD$5,"DD.MM.YYYY"),"-",TEXT([19]EQ!CE$5,"dd.mm.yyyy"))</f>
        <v>24.09.2014-27.06.2016</v>
      </c>
      <c r="T25" s="4">
        <f>[19]EQ!CA$3</f>
        <v>-0.19296539004001911</v>
      </c>
      <c r="U25" s="4">
        <f>[19]EQ!CB$3</f>
        <v>-0.31952678412142155</v>
      </c>
      <c r="V25" s="3">
        <f>[19]EQ!CA$2</f>
        <v>8070.3460995998084</v>
      </c>
      <c r="W25" s="3">
        <f>[19]EQ!CB$2</f>
        <v>4630.4379752813447</v>
      </c>
    </row>
    <row r="26" spans="1:23" ht="28.8" x14ac:dyDescent="0.3">
      <c r="A26" s="6">
        <v>45535</v>
      </c>
      <c r="B26" s="4">
        <f>[20]EQ!CA$9</f>
        <v>0.21076663325155048</v>
      </c>
      <c r="C26" s="4">
        <f>[20]EQ!CB$9</f>
        <v>0.17933511286264658</v>
      </c>
      <c r="D26" s="3">
        <f>[20]EQ!CA$8</f>
        <v>12107.666332515506</v>
      </c>
      <c r="E26" s="3">
        <f>[20]EQ!CB$8</f>
        <v>13908.313084307512</v>
      </c>
      <c r="F26" s="5" t="str">
        <f>CONCATENATE(TEXT([20]EQ!CD$8,"DD.MM.YYYY"),"-",TEXT([20]EQ!CE$8,"dd.mm.yyyy"))</f>
        <v>01.09.2023-31.08.2024</v>
      </c>
      <c r="G26" s="5" t="str">
        <f>CONCATENATE(TEXT([20]EQ!CD$9,"DD.MM.YYYY"),"-",TEXT([11]EQ!CE$9,"dd.mm.yyyy"))</f>
        <v>20.05.2016-22.01.2018</v>
      </c>
      <c r="H26" s="4">
        <f>[20]EQ!CA$7</f>
        <v>4.6981950188253387E-2</v>
      </c>
      <c r="I26" s="4">
        <f>[20]EQ!CB$7</f>
        <v>6.4901475887642501E-2</v>
      </c>
      <c r="J26" s="3">
        <f>[20]EQ!CA$6</f>
        <v>10469.819501882534</v>
      </c>
      <c r="K26" s="3">
        <f>[20]EQ!CB$6</f>
        <v>11340.151533476794</v>
      </c>
      <c r="L26" s="5" t="str">
        <f>CONCATENATE(TEXT([20]EQ!CD$6,"DD.MM.YYYY"),"-",TEXT([20]EQ!CE$6,"dd.mm.yyyy"))</f>
        <v>24.08.2017-07.05.2018</v>
      </c>
      <c r="M26" s="5" t="str">
        <f>CONCATENATE(TEXT([20]EQ!CD$7,"DD.MM.YYYY"),"-",TEXT([20]EQ!CE$7,"dd.mm.yyyy"))</f>
        <v>25.09.2019-02.06.2021</v>
      </c>
      <c r="N26" s="4">
        <f>[20]EQ!CA$5</f>
        <v>-0.13177116365139363</v>
      </c>
      <c r="O26" s="4">
        <f>[20]EQ!CB$5</f>
        <v>-4.7931131011877515E-2</v>
      </c>
      <c r="P26" s="3">
        <f>[20]EQ!CA$4</f>
        <v>8682.2883634860627</v>
      </c>
      <c r="Q26" s="3">
        <f>[20]EQ!CB$4</f>
        <v>9064.3513129632265</v>
      </c>
      <c r="R26" s="5" t="str">
        <f>CONCATENATE(TEXT([20]EQ!CD$4,"DD.MM.YYYY"),"-",TEXT([20]EQ!CE$4,"dd.mm.yyyy"))</f>
        <v>18.04.2018-21.12.2018</v>
      </c>
      <c r="S26" s="5" t="str">
        <f>CONCATENATE(TEXT([20]EQ!CD$5,"DD.MM.YYYY"),"-",TEXT([20]EQ!CE$5,"dd.mm.yyyy"))</f>
        <v>19.09.2014-20.05.2016</v>
      </c>
      <c r="T26" s="4">
        <f>[20]EQ!CA$3</f>
        <v>-0.28724372823089139</v>
      </c>
      <c r="U26" s="4">
        <f>[20]EQ!CB$3</f>
        <v>-0.31961962206315098</v>
      </c>
      <c r="V26" s="3">
        <f>[20]EQ!CA$2</f>
        <v>7127.5627176910857</v>
      </c>
      <c r="W26" s="3">
        <f>[20]EQ!CB$2</f>
        <v>4629.1745868148946</v>
      </c>
    </row>
    <row r="27" spans="1:23" ht="28.8" x14ac:dyDescent="0.3">
      <c r="A27" s="6">
        <v>45565</v>
      </c>
      <c r="B27" s="4">
        <f>[21]EQ!CA$9</f>
        <v>0.19401593334659506</v>
      </c>
      <c r="C27" s="4">
        <f>[21]EQ!CB$9</f>
        <v>0.17527161002441294</v>
      </c>
      <c r="D27" s="3">
        <f>[21]EQ!CA$8</f>
        <v>11940.15933346595</v>
      </c>
      <c r="E27" s="3">
        <f>[21]EQ!CB$8</f>
        <v>13812.633573293757</v>
      </c>
      <c r="F27" s="5" t="str">
        <f>CONCATENATE(TEXT([21]EQ!CD$8,"DD.MM.YYYY"),"-",TEXT([21]EQ!CE$8,"dd.mm.yyyy"))</f>
        <v>12.05.2023-19.12.2023</v>
      </c>
      <c r="G27" s="5" t="str">
        <f>CONCATENATE(TEXT([21]EQ!CD$9,"DD.MM.YYYY"),"-",TEXT([11]EQ!CE$9,"dd.mm.yyyy"))</f>
        <v>16.06.2016-22.01.2018</v>
      </c>
      <c r="H27" s="4">
        <f>[21]EQ!CA$7</f>
        <v>4.6116187475615675E-2</v>
      </c>
      <c r="I27" s="4">
        <f>[21]EQ!CB$7</f>
        <v>6.2369244260268575E-2</v>
      </c>
      <c r="J27" s="3">
        <f>[21]EQ!CA$6</f>
        <v>10461.161874756157</v>
      </c>
      <c r="K27" s="3">
        <f>[21]EQ!CB$6</f>
        <v>11286.284111501342</v>
      </c>
      <c r="L27" s="5" t="str">
        <f>CONCATENATE(TEXT([21]EQ!CD$6,"DD.MM.YYYY"),"-",TEXT([21]EQ!CE$6,"dd.mm.yyyy"))</f>
        <v>03.05.2016-07.12.2016</v>
      </c>
      <c r="M27" s="5" t="str">
        <f>CONCATENATE(TEXT([21]EQ!CD$7,"DD.MM.YYYY"),"-",TEXT([21]EQ!CE$7,"dd.mm.yyyy"))</f>
        <v>04.12.2018-16.07.2020</v>
      </c>
      <c r="N27" s="4">
        <f>[21]EQ!CA$5</f>
        <v>-0.10942670195694151</v>
      </c>
      <c r="O27" s="4">
        <f>[21]EQ!CB$5</f>
        <v>-3.9768696697022321E-2</v>
      </c>
      <c r="P27" s="3">
        <f>[21]EQ!CA$4</f>
        <v>8905.7329804305846</v>
      </c>
      <c r="Q27" s="3">
        <f>[21]EQ!CB$4</f>
        <v>9220.4415584293511</v>
      </c>
      <c r="R27" s="5" t="str">
        <f>CONCATENATE(TEXT([21]EQ!CD$4,"DD.MM.YYYY"),"-",TEXT([21]EQ!CE$4,"dd.mm.yyyy"))</f>
        <v>18.11.2015-27.06.2016</v>
      </c>
      <c r="S27" s="5" t="str">
        <f>CONCATENATE(TEXT([21]EQ!CD$5,"DD.MM.YYYY"),"-",TEXT([21]EQ!CE$5,"dd.mm.yyyy"))</f>
        <v>09.10.2014-11.05.2016</v>
      </c>
      <c r="T27" s="4">
        <f>[21]EQ!CA$3</f>
        <v>-0.34563750349337508</v>
      </c>
      <c r="U27" s="4">
        <f>[21]EQ!CB$3</f>
        <v>-0.3197357712849771</v>
      </c>
      <c r="V27" s="3">
        <f>[21]EQ!CA$2</f>
        <v>6543.6249650662494</v>
      </c>
      <c r="W27" s="3">
        <f>[21]EQ!CB$2</f>
        <v>4627.5942086924497</v>
      </c>
    </row>
    <row r="28" spans="1:23" ht="28.8" x14ac:dyDescent="0.3">
      <c r="A28" s="6">
        <v>45596</v>
      </c>
      <c r="B28" s="4">
        <f>[22]EQ!CA$9</f>
        <v>0.19401593334659506</v>
      </c>
      <c r="C28" s="4">
        <f>[22]EQ!CB$9</f>
        <v>0.17527161002441294</v>
      </c>
      <c r="D28" s="3">
        <f>[22]EQ!CA$8</f>
        <v>11940.15933346595</v>
      </c>
      <c r="E28" s="3">
        <f>[22]EQ!CB$8</f>
        <v>13812.633573293757</v>
      </c>
      <c r="F28" s="5" t="str">
        <f>CONCATENATE(TEXT([22]EQ!CD$8,"DD.MM.YYYY"),"-",TEXT([22]EQ!CE$8,"dd.mm.yyyy"))</f>
        <v>12.05.2023-19.12.2023</v>
      </c>
      <c r="G28" s="5" t="str">
        <f>CONCATENATE(TEXT([22]EQ!CD$9,"DD.MM.YYYY"),"-",TEXT([11]EQ!CE$9,"dd.mm.yyyy"))</f>
        <v>16.06.2016-22.01.2018</v>
      </c>
      <c r="H28" s="4">
        <f>[22]EQ!CA$7</f>
        <v>4.6116187475615675E-2</v>
      </c>
      <c r="I28" s="4">
        <f>[22]EQ!CB$7</f>
        <v>6.2369244260268575E-2</v>
      </c>
      <c r="J28" s="3">
        <f>[22]EQ!CA$6</f>
        <v>10461.161874756157</v>
      </c>
      <c r="K28" s="3">
        <f>[22]EQ!CB$6</f>
        <v>11286.284111501342</v>
      </c>
      <c r="L28" s="5" t="str">
        <f>CONCATENATE(TEXT([22]EQ!CD$6,"DD.MM.YYYY"),"-",TEXT([22]EQ!CE$6,"dd.mm.yyyy"))</f>
        <v>03.05.2016-07.12.2016</v>
      </c>
      <c r="M28" s="5" t="str">
        <f>CONCATENATE(TEXT([22]EQ!CD$7,"DD.MM.YYYY"),"-",TEXT([22]EQ!CE$7,"dd.mm.yyyy"))</f>
        <v>04.12.2018-16.07.2020</v>
      </c>
      <c r="N28" s="4">
        <f>[22]EQ!CA$5</f>
        <v>-0.10942670195694151</v>
      </c>
      <c r="O28" s="4">
        <f>[22]EQ!CB$5</f>
        <v>-3.9768696697022321E-2</v>
      </c>
      <c r="P28" s="3">
        <f>[22]EQ!CA$4</f>
        <v>8905.7329804305846</v>
      </c>
      <c r="Q28" s="3">
        <f>[22]EQ!CB$4</f>
        <v>9220.4415584293511</v>
      </c>
      <c r="R28" s="5" t="str">
        <f>CONCATENATE(TEXT([22]EQ!CD$4,"DD.MM.YYYY"),"-",TEXT([22]EQ!CE$4,"dd.mm.yyyy"))</f>
        <v>18.11.2015-27.06.2016</v>
      </c>
      <c r="S28" s="5" t="str">
        <f>CONCATENATE(TEXT([22]EQ!CD$5,"DD.MM.YYYY"),"-",TEXT([22]EQ!CE$5,"dd.mm.yyyy"))</f>
        <v>09.10.2014-11.05.2016</v>
      </c>
      <c r="T28" s="4">
        <f>[22]EQ!CA$3</f>
        <v>-0.2887876512311075</v>
      </c>
      <c r="U28" s="4">
        <f>[22]EQ!CB$3</f>
        <v>-0.31959850409155921</v>
      </c>
      <c r="V28" s="3">
        <f>[22]EQ!CA$2</f>
        <v>7112.1234876889248</v>
      </c>
      <c r="W28" s="3">
        <f>[22]EQ!CB$2</f>
        <v>4629.4619563444394</v>
      </c>
    </row>
    <row r="29" spans="1:23" ht="28.8" x14ac:dyDescent="0.3">
      <c r="A29" s="6">
        <v>45626</v>
      </c>
      <c r="B29" s="4">
        <f>[23]EQ!CA$9</f>
        <v>0.15923260066761674</v>
      </c>
      <c r="C29" s="4">
        <f>[23]EQ!CB$9</f>
        <v>0.15347404643340501</v>
      </c>
      <c r="D29" s="3">
        <f>[23]EQ!CA$8</f>
        <v>11592.326006676167</v>
      </c>
      <c r="E29" s="3">
        <f>[23]EQ!CB$8</f>
        <v>13305.023757954528</v>
      </c>
      <c r="F29" s="5" t="str">
        <f>CONCATENATE(TEXT([23]EQ!CD$8,"DD.MM.YYYY"),"-",TEXT([23]EQ!CE$8,"dd.mm.yyyy"))</f>
        <v>07.03.2022-10.08.2022</v>
      </c>
      <c r="G29" s="5" t="str">
        <f>CONCATENATE(TEXT([23]EQ!CD$9,"DD.MM.YYYY"),"-",TEXT([11]EQ!CE$9,"dd.mm.yyyy"))</f>
        <v>12.08.2016-22.01.2018</v>
      </c>
      <c r="H29" s="4">
        <f>[23]EQ!CA$7</f>
        <v>4.2051124856589232E-2</v>
      </c>
      <c r="I29" s="4">
        <f>[23]EQ!CB$7</f>
        <v>5.9214407474652786E-2</v>
      </c>
      <c r="J29" s="3">
        <f>[23]EQ!CA$6</f>
        <v>10420.511248565892</v>
      </c>
      <c r="K29" s="3">
        <f>[23]EQ!CB$6</f>
        <v>11219.351610018797</v>
      </c>
      <c r="L29" s="5" t="str">
        <f>CONCATENATE(TEXT([23]EQ!CD$6,"DD.MM.YYYY"),"-",TEXT([23]EQ!CE$6,"dd.mm.yyyy"))</f>
        <v>29.03.2016-01.09.2016</v>
      </c>
      <c r="M29" s="5" t="str">
        <f>CONCATENATE(TEXT([23]EQ!CD$7,"DD.MM.YYYY"),"-",TEXT([23]EQ!CE$7,"dd.mm.yyyy"))</f>
        <v>05.04.2021-05.09.2022</v>
      </c>
      <c r="N29" s="4">
        <f>[23]EQ!CA$5</f>
        <v>-0.13245109197391272</v>
      </c>
      <c r="O29" s="4">
        <f>[23]EQ!CB$5</f>
        <v>-3.6133557823153195E-2</v>
      </c>
      <c r="P29" s="3">
        <f>[23]EQ!CA$4</f>
        <v>8675.4890802608734</v>
      </c>
      <c r="Q29" s="3">
        <f>[23]EQ!CB$4</f>
        <v>9290.3851835465266</v>
      </c>
      <c r="R29" s="5" t="str">
        <f>CONCATENATE(TEXT([23]EQ!CD$4,"DD.MM.YYYY"),"-",TEXT([23]EQ!CE$4,"dd.mm.yyyy"))</f>
        <v>30.09.2021-07.03.2022</v>
      </c>
      <c r="S29" s="5" t="str">
        <f>CONCATENATE(TEXT([23]EQ!CD$5,"DD.MM.YYYY"),"-",TEXT([23]EQ!CE$5,"dd.mm.yyyy"))</f>
        <v>28.01.2015-27.06.2016</v>
      </c>
      <c r="T29" s="4">
        <f>[23]EQ!CA$3</f>
        <v>-0.28885050567965809</v>
      </c>
      <c r="U29" s="4">
        <f>[23]EQ!CB$3</f>
        <v>-0.3196279565662038</v>
      </c>
      <c r="V29" s="3">
        <f>[23]EQ!CA$2</f>
        <v>7111.4949432034191</v>
      </c>
      <c r="W29" s="3">
        <f>[23]EQ!CB$2</f>
        <v>4629.0611748627944</v>
      </c>
    </row>
    <row r="30" spans="1:23" ht="28.8" x14ac:dyDescent="0.3">
      <c r="A30" s="6">
        <v>45657</v>
      </c>
      <c r="B30" s="4">
        <f>[24]EQ!CA$9</f>
        <v>0.14302816175583577</v>
      </c>
      <c r="C30" s="4">
        <f>[24]EQ!CB$9</f>
        <v>0.14637725850763172</v>
      </c>
      <c r="D30" s="3">
        <f>[24]EQ!CA$8</f>
        <v>11430.281617558358</v>
      </c>
      <c r="E30" s="3">
        <f>[24]EQ!CB$8</f>
        <v>13141.808188234734</v>
      </c>
      <c r="F30" s="5" t="str">
        <f>CONCATENATE(TEXT([24]EQ!CD$8,"DD.MM.YYYY"),"-",TEXT([24]EQ!CE$8,"dd.mm.yyyy"))</f>
        <v>07.03.2022-15.07.2022</v>
      </c>
      <c r="G30" s="5" t="str">
        <f>CONCATENATE(TEXT([24]EQ!CD$9,"DD.MM.YYYY"),"-",TEXT([24]EQ!CE$9,"dd.mm.yyyy"))</f>
        <v>02.11.2016-15.03.2018</v>
      </c>
      <c r="H30" s="4">
        <f>[24]EQ!CA$7</f>
        <v>3.7441115750314828E-2</v>
      </c>
      <c r="I30" s="4">
        <f>[24]EQ!CB$7</f>
        <v>5.940501624925365E-2</v>
      </c>
      <c r="J30" s="3">
        <f>[24]EQ!CA$6</f>
        <v>10374.411157503147</v>
      </c>
      <c r="K30" s="3">
        <f>[24]EQ!CB$6</f>
        <v>11223.389884540813</v>
      </c>
      <c r="L30" s="5" t="str">
        <f>CONCATENATE(TEXT([24]EQ!CD$6,"DD.MM.YYYY"),"-",TEXT([24]EQ!CE$6,"dd.mm.yyyy"))</f>
        <v>16.04.2020-31.08.2020</v>
      </c>
      <c r="M30" s="5" t="str">
        <f>CONCATENATE(TEXT([24]EQ!CD$7,"DD.MM.YYYY"),"-",TEXT([24]EQ!CE$7,"dd.mm.yyyy"))</f>
        <v>08.06.2018-14.10.2019</v>
      </c>
      <c r="N30" s="4">
        <f>[24]EQ!CA$5</f>
        <v>-0.15500074423556315</v>
      </c>
      <c r="O30" s="4">
        <f>[24]EQ!CB$5</f>
        <v>-5.043136863650699E-2</v>
      </c>
      <c r="P30" s="3">
        <f>[24]EQ!CA$4</f>
        <v>8449.9925576443693</v>
      </c>
      <c r="Q30" s="3">
        <f>[24]EQ!CB$4</f>
        <v>9016.8058566953732</v>
      </c>
      <c r="R30" s="5" t="str">
        <f>CONCATENATE(TEXT([24]EQ!CD$4,"DD.MM.YYYY"),"-",TEXT([24]EQ!CE$4,"dd.mm.yyyy"))</f>
        <v>26.10.2021-07.03.2022</v>
      </c>
      <c r="S30" s="5" t="str">
        <f>CONCATENATE(TEXT([24]EQ!CD$5,"DD.MM.YYYY"),"-",TEXT([24]EQ!CE$5,"dd.mm.yyyy"))</f>
        <v>25.02.2015-27.06.2016</v>
      </c>
      <c r="T30" s="4">
        <f>[24]EQ!CA$3</f>
        <v>-0.39321996583556929</v>
      </c>
      <c r="U30" s="4">
        <f>[24]EQ!CB$3</f>
        <v>-0.31955287081811701</v>
      </c>
      <c r="V30" s="3">
        <f>[24]EQ!CA$2</f>
        <v>6067.8003416443071</v>
      </c>
      <c r="W30" s="3">
        <f>[24]EQ!CB$2</f>
        <v>4630.082956118662</v>
      </c>
    </row>
    <row r="31" spans="1:23" ht="28.8" x14ac:dyDescent="0.3">
      <c r="A31" s="6">
        <v>45688</v>
      </c>
      <c r="B31" s="4">
        <f>[25]EQ!CA$9</f>
        <v>0.28587544980102442</v>
      </c>
      <c r="C31" s="4">
        <f>[25]EQ!CB$9</f>
        <v>0.17626093373575347</v>
      </c>
      <c r="D31" s="3">
        <f>[25]EQ!CA$8</f>
        <v>12858.754498010245</v>
      </c>
      <c r="E31" s="3">
        <f>[25]EQ!CB$8</f>
        <v>13835.897842329068</v>
      </c>
      <c r="F31" s="7" t="str">
        <f>CONCATENATE(TEXT([25]EQ!CD$8,"DD.MM.YYYY"),"-",TEXT([25]EQ!CE$8,"dd.mm.yyyy"))</f>
        <v>23.06.2023-21.06.2024</v>
      </c>
      <c r="G31" s="7" t="str">
        <f>CONCATENATE(TEXT([25]EQ!CD$9,"DD.MM.YYYY"),"-",TEXT([25]EQ!CE$9,"dd.mm.yyyy"))</f>
        <v>07.03.2022-01.03.2024</v>
      </c>
      <c r="H31" s="4">
        <f>[25]EQ!CA$7</f>
        <v>8.6562136450294619E-2</v>
      </c>
      <c r="I31" s="4">
        <f>[25]EQ!CB$7</f>
        <v>8.7938159732078081E-2</v>
      </c>
      <c r="J31" s="3">
        <f>[25]EQ!CA$6</f>
        <v>10865.621364502946</v>
      </c>
      <c r="K31" s="3">
        <f>[25]EQ!CB$6</f>
        <v>11836.094394012207</v>
      </c>
      <c r="L31" s="7" t="str">
        <f>CONCATENATE(TEXT([25]EQ!CD$6,"DD.MM.YYYY"),"-",TEXT([25]EQ!CE$6,"dd.mm.yyyy"))</f>
        <v>01.08.2018-31.07.2019</v>
      </c>
      <c r="M31" s="7" t="str">
        <f>CONCATENATE(TEXT([25]EQ!CD$7,"DD.MM.YYYY"),"-",TEXT([25]EQ!CE$7,"dd.mm.yyyy"))</f>
        <v>23.07.2021-13.07.2023</v>
      </c>
      <c r="N31" s="4">
        <f>[25]EQ!CA$5</f>
        <v>-0.14259583106136342</v>
      </c>
      <c r="O31" s="4">
        <f>[25]EQ!CB$5</f>
        <v>-8.6863359925515304E-3</v>
      </c>
      <c r="P31" s="3">
        <f>[25]EQ!CA$4</f>
        <v>8574.0416893863658</v>
      </c>
      <c r="Q31" s="3">
        <f>[25]EQ!CB$4</f>
        <v>9827.0278044787246</v>
      </c>
      <c r="R31" s="7" t="str">
        <f>CONCATENATE(TEXT([25]EQ!CD$4,"DD.MM.YYYY"),"-",TEXT([25]EQ!CE$4,"dd.mm.yyyy"))</f>
        <v>29.01.2018-29.01.2019</v>
      </c>
      <c r="S31" s="7" t="str">
        <f>CONCATENATE(TEXT([25]EQ!CD$5,"DD.MM.YYYY"),"-",TEXT([25]EQ!CE$5,"dd.mm.yyyy"))</f>
        <v>20.03.2018-16.03.2020</v>
      </c>
      <c r="T31" s="4">
        <f>[25]EQ!CA$3</f>
        <v>-0.3932280610754223</v>
      </c>
      <c r="U31" s="4">
        <f>[25]EQ!CB$3</f>
        <v>-0.31955188386580924</v>
      </c>
      <c r="V31" s="3">
        <f>[25]EQ!CA$2</f>
        <v>6067.7193892457772</v>
      </c>
      <c r="W31" s="3">
        <f>[25]EQ!CB$2</f>
        <v>4630.0963875056914</v>
      </c>
    </row>
    <row r="32" spans="1:23" ht="28.8" x14ac:dyDescent="0.3">
      <c r="A32" s="6">
        <v>45716</v>
      </c>
      <c r="B32" s="4">
        <f>[26]EQ!CA$9</f>
        <v>0.29087437997526711</v>
      </c>
      <c r="C32" s="4">
        <f>[26]EQ!CB$9</f>
        <v>0.17681309299918557</v>
      </c>
      <c r="D32" s="3">
        <f>[26]EQ!CA$8</f>
        <v>12908.74379975267</v>
      </c>
      <c r="E32" s="3">
        <f>[26]EQ!CB$8</f>
        <v>13848.890558543097</v>
      </c>
      <c r="F32" s="5" t="str">
        <f>CONCATENATE(TEXT([26]EQ!CD$8,"DD.MM.YYYY"),"-",TEXT([26]EQ!CE$8,"dd.mm.yyyy"))</f>
        <v>19.01.2017-29.01.2018</v>
      </c>
      <c r="G32" s="5" t="str">
        <f>CONCATENATE(TEXT([26]EQ!CD$9,"DD.MM.YYYY"),"-",TEXT([26]EQ!CE$9,"dd.mm.yyyy"))</f>
        <v>07.03.2022-08.03.2024</v>
      </c>
      <c r="H32" s="4">
        <f>[26]EQ!CA$7</f>
        <v>8.7765685611292388E-2</v>
      </c>
      <c r="I32" s="4">
        <f>[26]EQ!CB$7</f>
        <v>8.937136217540198E-2</v>
      </c>
      <c r="J32" s="3">
        <f>[26]EQ!CA$6</f>
        <v>10877.656856112924</v>
      </c>
      <c r="K32" s="3">
        <f>[26]EQ!CB$6</f>
        <v>11867.299647278909</v>
      </c>
      <c r="L32" s="5" t="str">
        <f>CONCATENATE(TEXT([26]EQ!CD$6,"DD.MM.YYYY"),"-",TEXT([26]EQ!CE$6,"dd.mm.yyyy"))</f>
        <v>11.07.2018-17.07.2019</v>
      </c>
      <c r="M32" s="5" t="str">
        <f>CONCATENATE(TEXT([26]EQ!CD$7,"DD.MM.YYYY"),"-",TEXT([26]EQ!CE$7,"dd.mm.yyyy"))</f>
        <v>05.11.2015-01.11.2017</v>
      </c>
      <c r="N32" s="4">
        <f>[26]EQ!CA$5</f>
        <v>-0.14205570802313655</v>
      </c>
      <c r="O32" s="4">
        <f>[26]EQ!CB$5</f>
        <v>-7.7225998041710042E-3</v>
      </c>
      <c r="P32" s="3">
        <f>[26]EQ!CA$4</f>
        <v>8579.442919768635</v>
      </c>
      <c r="Q32" s="3">
        <f>[26]EQ!CB$4</f>
        <v>9846.144389393934</v>
      </c>
      <c r="R32" s="5" t="str">
        <f>CONCATENATE(TEXT([26]EQ!CD$4,"DD.MM.YYYY"),"-",TEXT([26]EQ!CE$4,"dd.mm.yyyy"))</f>
        <v>23.01.2018-31.01.2019</v>
      </c>
      <c r="S32" s="5" t="str">
        <f>CONCATENATE(TEXT([26]EQ!CD$5,"DD.MM.YYYY"),"-",TEXT([26]EQ!CE$5,"dd.mm.yyyy"))</f>
        <v>13.03.2018-16.03.2020</v>
      </c>
      <c r="T32" s="4">
        <f>[26]EQ!CA$3</f>
        <v>-0.39324684502572071</v>
      </c>
      <c r="U32" s="4">
        <f>[26]EQ!CB$3</f>
        <v>-0.31954761330569648</v>
      </c>
      <c r="V32" s="3">
        <f>[26]EQ!CA$2</f>
        <v>6067.5315497427928</v>
      </c>
      <c r="W32" s="3">
        <f>[26]EQ!CB$2</f>
        <v>4630.1545055797396</v>
      </c>
    </row>
    <row r="33" spans="1:23" ht="28.8" x14ac:dyDescent="0.3">
      <c r="A33" s="6">
        <v>45747</v>
      </c>
      <c r="B33" s="4">
        <f>[27]EQ!CA$9</f>
        <v>0.28587544980102442</v>
      </c>
      <c r="C33" s="4">
        <f>[27]EQ!CB$9</f>
        <v>0.17520509860433098</v>
      </c>
      <c r="D33" s="3">
        <f>[27]EQ!CA$8</f>
        <v>12858.754498010245</v>
      </c>
      <c r="E33" s="3">
        <f>[27]EQ!CB$8</f>
        <v>13811.070237856151</v>
      </c>
      <c r="F33" s="5" t="str">
        <f>CONCATENATE(TEXT([27]EQ!CD$8,"DD.MM.YYYY"),"-",TEXT([27]EQ!CE$8,"dd.mm.yyyy"))</f>
        <v>23.06.2023-21.06.2024</v>
      </c>
      <c r="G33" s="5" t="str">
        <f>CONCATENATE(TEXT([27]EQ!CD$9,"DD.MM.YYYY"),"-",TEXT([27]EQ!CE$9,"dd.mm.yyyy"))</f>
        <v>07.03.2022-29.02.2024</v>
      </c>
      <c r="H33" s="4">
        <f>[27]EQ!CA$7</f>
        <v>8.6563008568593044E-2</v>
      </c>
      <c r="I33" s="4">
        <f>[27]EQ!CB$7</f>
        <v>8.9182733421643956E-2</v>
      </c>
      <c r="J33" s="3">
        <f>[27]EQ!CA$6</f>
        <v>10865.630085685931</v>
      </c>
      <c r="K33" s="3">
        <f>[27]EQ!CB$6</f>
        <v>11863.190267838441</v>
      </c>
      <c r="L33" s="5" t="str">
        <f>CONCATENATE(TEXT([27]EQ!CD$6,"DD.MM.YYYY"),"-",TEXT([27]EQ!CE$6,"dd.mm.yyyy"))</f>
        <v>01.08.2018-31.07.2019</v>
      </c>
      <c r="M33" s="5" t="str">
        <f>CONCATENATE(TEXT([27]EQ!CD$7,"DD.MM.YYYY"),"-",TEXT([27]EQ!CE$7,"dd.mm.yyyy"))</f>
        <v>05.06.2018-28.05.2020</v>
      </c>
      <c r="N33" s="4">
        <f>[27]EQ!CA$5</f>
        <v>-0.14259583106136342</v>
      </c>
      <c r="O33" s="4">
        <f>[27]EQ!CB$5</f>
        <v>-1.8281960628525051E-2</v>
      </c>
      <c r="P33" s="3">
        <f>[27]EQ!CA$4</f>
        <v>8574.0416893863658</v>
      </c>
      <c r="Q33" s="3">
        <f>[27]EQ!CB$4</f>
        <v>9637.703088273729</v>
      </c>
      <c r="R33" s="5" t="str">
        <f>CONCATENATE(TEXT([27]EQ!CD$4,"DD.MM.YYYY"),"-",TEXT([27]EQ!CE$4,"dd.mm.yyyy"))</f>
        <v>29.01.2018-29.01.2019</v>
      </c>
      <c r="S33" s="5" t="str">
        <f>CONCATENATE(TEXT([27]EQ!CD$5,"DD.MM.YYYY"),"-",TEXT([27]EQ!CE$5,"dd.mm.yyyy"))</f>
        <v>31.03.2024-31.03.2025</v>
      </c>
      <c r="T33" s="4">
        <f>[27]EQ!CA$3</f>
        <v>-0.39519857051530383</v>
      </c>
      <c r="U33" s="4">
        <f>[27]EQ!CB$3</f>
        <v>-0.31965913255308209</v>
      </c>
      <c r="V33" s="3">
        <f>[27]EQ!CA$2</f>
        <v>6048.014294846962</v>
      </c>
      <c r="W33" s="3">
        <f>[27]EQ!CB$2</f>
        <v>4628.6369591842467</v>
      </c>
    </row>
    <row r="34" spans="1:23" ht="28.8" x14ac:dyDescent="0.3">
      <c r="A34" s="6">
        <v>45777</v>
      </c>
      <c r="B34" s="4">
        <f>[28]EQ!CA$9</f>
        <v>0.27995362096557408</v>
      </c>
      <c r="C34" s="4">
        <f>[28]EQ!CB$9</f>
        <v>0.17708601451542849</v>
      </c>
      <c r="D34" s="3">
        <f>[28]EQ!CA$8</f>
        <v>12799.53620965574</v>
      </c>
      <c r="E34" s="3">
        <f>[28]EQ!CB$8</f>
        <v>13855.314855678153</v>
      </c>
      <c r="F34" s="5" t="str">
        <f>CONCATENATE(TEXT([28]EQ!CD$8,"DD.MM.YYYY"),"-",TEXT([28]EQ!CE$8,"dd.mm.yyyy"))</f>
        <v>27.06.2023-21.06.2024</v>
      </c>
      <c r="G34" s="5" t="str">
        <f>CONCATENATE(TEXT([28]EQ!CD$9,"DD.MM.YYYY"),"-",TEXT([28]EQ!CE$9,"dd.mm.yyyy"))</f>
        <v>07.03.2022-04.03.2024</v>
      </c>
      <c r="H34" s="4">
        <f>[28]EQ!CA$7</f>
        <v>8.64567872437291E-2</v>
      </c>
      <c r="I34" s="4">
        <f>[28]EQ!CB$7</f>
        <v>9.0164351062543169E-2</v>
      </c>
      <c r="J34" s="3">
        <f>[28]EQ!CA$6</f>
        <v>10864.567872437292</v>
      </c>
      <c r="K34" s="3">
        <f>[28]EQ!CB$6</f>
        <v>11884.583123276161</v>
      </c>
      <c r="L34" s="5" t="str">
        <f>CONCATENATE(TEXT([28]EQ!CD$6,"DD.MM.YYYY"),"-",TEXT([28]EQ!CE$6,"dd.mm.yyyy"))</f>
        <v>12.06.2019-10.06.2020</v>
      </c>
      <c r="M34" s="5" t="str">
        <f>CONCATENATE(TEXT([28]EQ!CD$7,"DD.MM.YYYY"),"-",TEXT([28]EQ!CE$7,"dd.mm.yyyy"))</f>
        <v>20.04.2023-22.04.2025</v>
      </c>
      <c r="N34" s="4">
        <f>[28]EQ!CA$5</f>
        <v>-0.13665907725314269</v>
      </c>
      <c r="O34" s="4">
        <f>[28]EQ!CB$5</f>
        <v>-2.869164289042081E-2</v>
      </c>
      <c r="P34" s="3">
        <f>[28]EQ!CA$4</f>
        <v>8633.4092274685736</v>
      </c>
      <c r="Q34" s="3">
        <f>[28]EQ!CB$4</f>
        <v>9434.3992459090987</v>
      </c>
      <c r="R34" s="5" t="str">
        <f>CONCATENATE(TEXT([28]EQ!CD$4,"DD.MM.YYYY"),"-",TEXT([28]EQ!CE$4,"dd.mm.yyyy"))</f>
        <v>29.01.2018-25.01.2019</v>
      </c>
      <c r="S34" s="5" t="str">
        <f>CONCATENATE(TEXT([28]EQ!CD$5,"DD.MM.YYYY"),"-",TEXT([28]EQ!CE$5,"dd.mm.yyyy"))</f>
        <v>08.04.2024-30.04.2025</v>
      </c>
      <c r="T34" s="4">
        <f>[28]EQ!CA$3</f>
        <v>-0.39511824645113669</v>
      </c>
      <c r="U34" s="4">
        <f>[28]EQ!CB$3</f>
        <v>-0.31987413476268545</v>
      </c>
      <c r="V34" s="3">
        <f>[28]EQ!CA$2</f>
        <v>6048.8175354886334</v>
      </c>
      <c r="W34" s="3">
        <f>[28]EQ!CB$2</f>
        <v>4625.7119256480573</v>
      </c>
    </row>
    <row r="35" spans="1:23" ht="28.8" x14ac:dyDescent="0.3">
      <c r="A35" s="6">
        <v>45808</v>
      </c>
      <c r="B35" s="4">
        <f>[29]EQ!CA$9</f>
        <v>0.28516454036527517</v>
      </c>
      <c r="C35" s="4">
        <f>[29]EQ!CB$9</f>
        <v>0.17626093373575347</v>
      </c>
      <c r="D35" s="3">
        <f>[29]EQ!CA$8</f>
        <v>12851.645403652752</v>
      </c>
      <c r="E35" s="3">
        <f>[29]EQ!CB$8</f>
        <v>13835.897842329068</v>
      </c>
      <c r="F35" s="5" t="str">
        <f>CONCATENATE(TEXT([29]EQ!CD$8,"DD.MM.YYYY"),"-",TEXT([29]EQ!CE$8,"dd.mm.yyyy"))</f>
        <v>26.06.2023-21.06.2024</v>
      </c>
      <c r="G35" s="5" t="str">
        <f>CONCATENATE(TEXT([29]EQ!CD$9,"DD.MM.YYYY"),"-",TEXT([29]EQ!CE$9,"DD.MM.YYYY"))</f>
        <v>07.03.2022-01.03.2024</v>
      </c>
      <c r="H35" s="4">
        <f>[29]EQ!CA$7</f>
        <v>8.6603836628534575E-2</v>
      </c>
      <c r="I35" s="4">
        <f>[29]EQ!CB$7</f>
        <v>9.0475219203174806E-2</v>
      </c>
      <c r="J35" s="3">
        <f>[29]EQ!CA$6</f>
        <v>10866.038366285346</v>
      </c>
      <c r="K35" s="3">
        <f>[29]EQ!CB$6</f>
        <v>11891.362036962124</v>
      </c>
      <c r="L35" s="5" t="str">
        <f>CONCATENATE(TEXT([29]EQ!CD$6,"DD.MM.YYYY"),"-",TEXT([29]EQ!CE$6,"dd.mm.yyyy"))</f>
        <v>18.06.2019-16.06.2020</v>
      </c>
      <c r="M35" s="5" t="str">
        <f>CONCATENATE(TEXT([29]EQ!CD$7,"DD.MM.YYYY"),"-",TEXT([29]EQ!CE$7,"dd.mm.yyyy"))</f>
        <v>13.12.2019-08.12.2021</v>
      </c>
      <c r="N35" s="4">
        <f>[29]EQ!CA$5</f>
        <v>-0.14066108959803297</v>
      </c>
      <c r="O35" s="4">
        <f>[29]EQ!CB$5</f>
        <v>-8.6863359925515304E-3</v>
      </c>
      <c r="P35" s="3">
        <f>[29]EQ!CA$4</f>
        <v>8593.3891040196704</v>
      </c>
      <c r="Q35" s="3">
        <f>[29]EQ!CB$4</f>
        <v>9827.0278044787246</v>
      </c>
      <c r="R35" s="5" t="str">
        <f>CONCATENATE(TEXT([29]EQ!CD$4,"DD.MM.YYYY"),"-",TEXT([29]EQ!CE$4,"dd.mm.yyyy"))</f>
        <v>29.01.2018-28.01.2019</v>
      </c>
      <c r="S35" s="5" t="str">
        <f>CONCATENATE(TEXT([29]EQ!CD$5,"DD.MM.YYYY"),"-",TEXT([29]EQ!CE$5,"dd.mm.yyyy"))</f>
        <v>20.03.2018-16.03.2020</v>
      </c>
      <c r="T35" s="4">
        <f>[29]EQ!CA$3</f>
        <v>-0.4511630887151834</v>
      </c>
      <c r="U35" s="4">
        <f>[29]EQ!CB$3</f>
        <v>-0.31946615425045988</v>
      </c>
      <c r="V35" s="3">
        <f>[29]EQ!CA$2</f>
        <v>5488.369112848166</v>
      </c>
      <c r="W35" s="3">
        <f>[29]EQ!CB$2</f>
        <v>4631.2631521065887</v>
      </c>
    </row>
    <row r="36" spans="1:23" ht="28.8" x14ac:dyDescent="0.3">
      <c r="A36" s="6">
        <v>45838</v>
      </c>
      <c r="B36" s="4">
        <f>[30]EQ!CA$9</f>
        <v>0.28587544980102442</v>
      </c>
      <c r="C36" s="4">
        <f>[30]EQ!CB$9</f>
        <v>0.17626093373575347</v>
      </c>
      <c r="D36" s="3">
        <f>[30]EQ!CA$8</f>
        <v>12858.754498010245</v>
      </c>
      <c r="E36" s="3">
        <f>[30]EQ!CB$8</f>
        <v>13835.897842329068</v>
      </c>
      <c r="F36" s="5" t="str">
        <f>CONCATENATE(TEXT([30]EQ!CD$8,"DD.MM.YYYY"),"-",TEXT([30]EQ!CE$8,"dd.mm.yyyy"))</f>
        <v>23.06.2023-21.06.2024</v>
      </c>
      <c r="G36" s="5" t="str">
        <f>CONCATENATE(TEXT([30]EQ!CD$9,"DD.MM.YYYY"),"-",TEXT([30]EQ!CE$9,"DD.MM.YYYY"))</f>
        <v>07.03.2022-01.03.2024</v>
      </c>
      <c r="H36" s="4">
        <f>[30]EQ!CA$7</f>
        <v>8.6613014479187178E-2</v>
      </c>
      <c r="I36" s="4">
        <f>[30]EQ!CB$7</f>
        <v>9.1144298948805602E-2</v>
      </c>
      <c r="J36" s="3">
        <f>[30]EQ!CA$6</f>
        <v>10866.130144791872</v>
      </c>
      <c r="K36" s="3">
        <f>[30]EQ!CB$6</f>
        <v>11905.958811284803</v>
      </c>
      <c r="L36" s="5" t="str">
        <f>CONCATENATE(TEXT([30]EQ!CD$6,"DD.MM.YYYY"),"-",TEXT([30]EQ!CE$6,"dd.mm.yyyy"))</f>
        <v>20.06.2019-19.06.2020</v>
      </c>
      <c r="M36" s="5" t="str">
        <f>CONCATENATE(TEXT([30]EQ!CD$7,"DD.MM.YYYY"),"-",TEXT([30]EQ!CE$7,"dd.mm.yyyy"))</f>
        <v>25.07.2019-19.07.2021</v>
      </c>
      <c r="N36" s="4">
        <f>[30]EQ!CA$5</f>
        <v>-0.14259583106136342</v>
      </c>
      <c r="O36" s="4">
        <f>[30]EQ!CB$5</f>
        <v>-8.6863359925515304E-3</v>
      </c>
      <c r="P36" s="3">
        <f>[30]EQ!CA$4</f>
        <v>8574.0416893863658</v>
      </c>
      <c r="Q36" s="3">
        <f>[30]EQ!CB$4</f>
        <v>9827.0278044787246</v>
      </c>
      <c r="R36" s="5" t="str">
        <f>CONCATENATE(TEXT([30]EQ!CD$4,"DD.MM.YYYY"),"-",TEXT([30]EQ!CE$4,"dd.mm.yyyy"))</f>
        <v>29.01.2018-29.01.2019</v>
      </c>
      <c r="S36" s="5" t="str">
        <f>CONCATENATE(TEXT([30]EQ!CD$5,"DD.MM.YYYY"),"-",TEXT([30]EQ!CE$5,"dd.mm.yyyy"))</f>
        <v>20.03.2018-16.03.2020</v>
      </c>
      <c r="T36" s="4">
        <f>[30]EQ!CA$3</f>
        <v>-0.46588082173959167</v>
      </c>
      <c r="U36" s="4">
        <f>[30]EQ!CB$3</f>
        <v>-0.32026216520888739</v>
      </c>
      <c r="V36" s="3">
        <f>[30]EQ!CA$2</f>
        <v>5341.1917826040835</v>
      </c>
      <c r="W36" s="3">
        <f>[30]EQ!CB$2</f>
        <v>4620.4352404650981</v>
      </c>
    </row>
    <row r="37" spans="1:23" ht="28.8" x14ac:dyDescent="0.3">
      <c r="A37" s="6">
        <v>45869</v>
      </c>
      <c r="B37" s="4">
        <f>[29]EQ!CA$9</f>
        <v>0.28516454036527517</v>
      </c>
      <c r="C37" s="4">
        <f>[31]EQ!CB$9</f>
        <v>0.17708601451542849</v>
      </c>
      <c r="D37" s="3">
        <f>[31]EQ!CA$8</f>
        <v>12858.754498010245</v>
      </c>
      <c r="E37" s="3">
        <f>[31]EQ!CB$8</f>
        <v>13855.314855678153</v>
      </c>
      <c r="F37" s="5" t="str">
        <f>CONCATENATE(TEXT([31]EQ!CD$8,"DD.MM.YYYY"),"-",TEXT([31]EQ!CE$8,"dd.mm.yyyy"))</f>
        <v>23.06.2023-21.06.2024</v>
      </c>
      <c r="G37" s="5" t="str">
        <f>CONCATENATE(TEXT([31]EQ!CD$9,"DD.MM.YYYY"),"-",TEXT([31]EQ!CE$9,"DD.MM.YYYY"))</f>
        <v>07.03.2022-04.03.2024</v>
      </c>
      <c r="H37" s="4">
        <f>[31]EQ!CA$7</f>
        <v>8.6613014479187178E-2</v>
      </c>
      <c r="I37" s="4">
        <f>[31]EQ!CB$7</f>
        <v>9.1975085510378474E-2</v>
      </c>
      <c r="J37" s="3">
        <f>[31]EQ!CA$6</f>
        <v>10866.130144791872</v>
      </c>
      <c r="K37" s="3">
        <f>[31]EQ!CB$6</f>
        <v>11924.095873753986</v>
      </c>
      <c r="L37" s="5" t="str">
        <f>CONCATENATE(TEXT([31]EQ!CD$6,"DD.MM.YYYY"),"-",TEXT([31]EQ!CE$6,"dd.mm.yyyy"))</f>
        <v>20.06.2019-19.06.2020</v>
      </c>
      <c r="M37" s="5" t="str">
        <f>CONCATENATE(TEXT([31]EQ!CD$7,"DD.MM.YYYY"),"-",TEXT([31]EQ!CE$7,"dd.mm.yyyy"))</f>
        <v>06.03.2020-25.02.2022</v>
      </c>
      <c r="N37" s="4">
        <f>[31]EQ!CA$5</f>
        <v>-0.14259583106136342</v>
      </c>
      <c r="O37" s="4">
        <f>[31]EQ!CB$5</f>
        <v>-8.1544414050349623E-3</v>
      </c>
      <c r="P37" s="3">
        <f>[31]EQ!CA$4</f>
        <v>8574.0416893863658</v>
      </c>
      <c r="Q37" s="3">
        <f>[31]EQ!CB$4</f>
        <v>9837.5761210455821</v>
      </c>
      <c r="R37" s="5" t="str">
        <f>CONCATENATE(TEXT([31]EQ!CD$4,"DD.MM.YYYY"),"-",TEXT([31]EQ!CE$4,"dd.mm.yyyy"))</f>
        <v>29.01.2018-29.01.2019</v>
      </c>
      <c r="S37" s="5" t="str">
        <f>CONCATENATE(TEXT([31]EQ!CD$5,"DD.MM.YYYY"),"-",TEXT([31]EQ!CE$5,"dd.mm.yyyy"))</f>
        <v>19.03.2018-16.03.2020</v>
      </c>
      <c r="T37" s="4">
        <f>[31]EQ!CA$3</f>
        <v>-0.4525552080043086</v>
      </c>
      <c r="U37" s="4">
        <f>[31]EQ!CB$3</f>
        <v>-0.31948866612693572</v>
      </c>
      <c r="V37" s="3">
        <f>[31]EQ!CA$2</f>
        <v>5474.4479199569141</v>
      </c>
      <c r="W37" s="3">
        <f>[31]EQ!CB$2</f>
        <v>4630.9567552969711</v>
      </c>
    </row>
    <row r="38" spans="1:23" ht="28.8" x14ac:dyDescent="0.3">
      <c r="A38" s="6">
        <v>45900</v>
      </c>
      <c r="B38" s="4">
        <f>[29]EQ!CA$9</f>
        <v>0.28516454036527517</v>
      </c>
      <c r="C38" s="4">
        <f>[32]EQ!CB$9</f>
        <v>0.17520509860433098</v>
      </c>
      <c r="D38" s="3">
        <f>[32]EQ!CA$8</f>
        <v>12851.645403652752</v>
      </c>
      <c r="E38" s="3">
        <f>[32]EQ!CB$8</f>
        <v>13811.070237856151</v>
      </c>
      <c r="F38" s="5" t="str">
        <f>CONCATENATE(TEXT([32]EQ!CD$8,"DD.MM.YYYY"),"-",TEXT([32]EQ!CE$8,"dd.mm.yyyy"))</f>
        <v>26.06.2023-21.06.2024</v>
      </c>
      <c r="G38" s="5" t="str">
        <f>CONCATENATE(TEXT([32]EQ!CD$9,"DD.MM.YYYY"),"-",TEXT([32]EQ!CE$9,"DD.MM.YYYY"))</f>
        <v>07.03.2022-29.02.2024</v>
      </c>
      <c r="H38" s="4">
        <f>[32]EQ!CA$7</f>
        <v>8.8945012697858275E-2</v>
      </c>
      <c r="I38" s="4">
        <f>[32]EQ!CB$7</f>
        <v>9.2517887702703305E-2</v>
      </c>
      <c r="J38" s="3">
        <f>[32]EQ!CA$6</f>
        <v>10889.450126978583</v>
      </c>
      <c r="K38" s="3">
        <f>[32]EQ!CB$6</f>
        <v>11935.953349503765</v>
      </c>
      <c r="L38" s="5" t="str">
        <f>CONCATENATE(TEXT([32]EQ!CD$6,"DD.MM.YYYY"),"-",TEXT([32]EQ!CE$6,"dd.mm.yyyy"))</f>
        <v>05.08.2024-04.08.2025</v>
      </c>
      <c r="M38" s="5" t="str">
        <f>CONCATENATE(TEXT([32]EQ!CD$7,"DD.MM.YYYY"),"-",TEXT([32]EQ!CE$7,"dd.mm.yyyy"))</f>
        <v>02.10.2019-22.09.2021</v>
      </c>
      <c r="N38" s="4">
        <f>[32]EQ!CA$5</f>
        <v>-0.14066108959803297</v>
      </c>
      <c r="O38" s="4">
        <f>[32]EQ!CB$5</f>
        <v>-8.7650370157882351E-3</v>
      </c>
      <c r="P38" s="3">
        <f>[32]EQ!CA$4</f>
        <v>8593.3891040196704</v>
      </c>
      <c r="Q38" s="3">
        <f>[32]EQ!CB$4</f>
        <v>9825.4675184231182</v>
      </c>
      <c r="R38" s="5" t="str">
        <f>CONCATENATE(TEXT([32]EQ!CD$4,"DD.MM.YYYY"),"-",TEXT([32]EQ!CE$4,"dd.mm.yyyy"))</f>
        <v>29.01.2018-28.01.2019</v>
      </c>
      <c r="S38" s="5" t="str">
        <f>CONCATENATE(TEXT([32]EQ!CD$5,"DD.MM.YYYY"),"-",TEXT([32]EQ!CE$5,"dd.mm.yyyy"))</f>
        <v>21.03.2018-16.03.2020</v>
      </c>
      <c r="T38" s="4">
        <f>[32]EQ!CA$3</f>
        <v>-0.45246256765306569</v>
      </c>
      <c r="U38" s="4">
        <f>[32]EQ!CB$3</f>
        <v>-0.31947718446707629</v>
      </c>
      <c r="V38" s="3">
        <f>[32]EQ!CA$2</f>
        <v>5475.3743234693429</v>
      </c>
      <c r="W38" s="3">
        <f>[32]EQ!CB$2</f>
        <v>4631.1130246085777</v>
      </c>
    </row>
    <row r="39" spans="1:23" ht="28.8" x14ac:dyDescent="0.3">
      <c r="A39" s="6">
        <v>45930</v>
      </c>
      <c r="B39" s="4">
        <f>[29]EQ!CA$9</f>
        <v>0.28516454036527517</v>
      </c>
      <c r="C39" s="4">
        <f>[29]EQ!CB$9</f>
        <v>0.17626093373575347</v>
      </c>
      <c r="D39" s="3">
        <f>[29]EQ!CA$8</f>
        <v>12851.645403652752</v>
      </c>
      <c r="E39" s="3">
        <f>[33]EQ!CB$8</f>
        <v>13855.314855678153</v>
      </c>
      <c r="F39" s="5" t="str">
        <f>CONCATENATE(TEXT([33]EQ!CD$8,"DD.MM.YYYY"),"-",TEXT([33]EQ!CE$8,"dd.mm.yyyy"))</f>
        <v>23.06.2023-21.06.2024</v>
      </c>
      <c r="G39" s="5" t="str">
        <f>CONCATENATE(TEXT([33]EQ!CD$9,"DD.MM.YYYY"),"-",TEXT([33]EQ!CE$9,"DD.MM.YYYY"))</f>
        <v>07.03.2022-04.03.2024</v>
      </c>
      <c r="H39" s="4">
        <f>[33]EQ!CA$7</f>
        <v>9.1553989569981828E-2</v>
      </c>
      <c r="I39" s="4">
        <f>[33]EQ!CB$7</f>
        <v>9.2981510254878774E-2</v>
      </c>
      <c r="J39" s="3">
        <f>[33]EQ!CA$6</f>
        <v>10915.539895699818</v>
      </c>
      <c r="K39" s="3">
        <f>[33]EQ!CB$6</f>
        <v>11946.085817590356</v>
      </c>
      <c r="L39" s="5" t="str">
        <f>CONCATENATE(TEXT([33]EQ!CD$6,"DD.MM.YYYY"),"-",TEXT([33]EQ!CE$6,"dd.mm.yyyy"))</f>
        <v>10.06.2020-03.06.2021</v>
      </c>
      <c r="M39" s="5" t="str">
        <f>CONCATENATE(TEXT([33]EQ!CD$7,"DD.MM.YYYY"),"-",TEXT([33]EQ!CE$7,"dd.mm.yyyy"))</f>
        <v>04.04.2023-04.04.2025</v>
      </c>
      <c r="N39" s="4">
        <f>[33]EQ!CA$5</f>
        <v>-0.14259583106136342</v>
      </c>
      <c r="O39" s="4">
        <f>[33]EQ!CB$5</f>
        <v>-8.1544414050349623E-3</v>
      </c>
      <c r="P39" s="3">
        <f>[33]EQ!CA$4</f>
        <v>8574.0416893863658</v>
      </c>
      <c r="Q39" s="3">
        <f>[33]EQ!CB$4</f>
        <v>9837.5761210455821</v>
      </c>
      <c r="R39" s="5" t="str">
        <f>CONCATENATE(TEXT([33]EQ!CD$4,"DD.MM.YYYY"),"-",TEXT([33]EQ!CE$4,"dd.mm.yyyy"))</f>
        <v>29.01.2018-29.01.2019</v>
      </c>
      <c r="S39" s="5" t="str">
        <f>CONCATENATE(TEXT([33]EQ!CD$5,"DD.MM.YYYY"),"-",TEXT([33]EQ!CE$5,"dd.mm.yyyy"))</f>
        <v>19.03.2018-16.03.2020</v>
      </c>
      <c r="T39" s="4">
        <f>[33]EQ!CA$3</f>
        <v>-0.45309257565549244</v>
      </c>
      <c r="U39" s="4">
        <f>[33]EQ!CB$3</f>
        <v>-0.31947109498010506</v>
      </c>
      <c r="V39" s="3">
        <f>[33]EQ!CA$2</f>
        <v>5469.0742434450758</v>
      </c>
      <c r="W39" s="3">
        <f>[33]EQ!CB$2</f>
        <v>4631.1959056757723</v>
      </c>
    </row>
    <row r="40" spans="1:23" ht="28.8" x14ac:dyDescent="0.3">
      <c r="A40" s="6">
        <v>45961</v>
      </c>
      <c r="B40" s="4">
        <f>[29]EQ!CA$9</f>
        <v>0.28516454036527517</v>
      </c>
      <c r="C40" s="4">
        <f>[29]EQ!CB$9</f>
        <v>0.17626093373575347</v>
      </c>
      <c r="D40" s="3">
        <f>[29]EQ!CA$8</f>
        <v>12851.645403652752</v>
      </c>
      <c r="E40" s="3">
        <f>[34]EQ!CB$8</f>
        <v>13855.314855678153</v>
      </c>
      <c r="F40" s="5" t="str">
        <f>CONCATENATE(TEXT([34]EQ!CD$8,"DD.MM.YYYY"),"-",TEXT([34]EQ!CE$8,"dd.mm.yyyy"))</f>
        <v>23.06.2023-21.06.2024</v>
      </c>
      <c r="G40" s="5" t="str">
        <f>CONCATENATE(TEXT([34]EQ!CD$9,"DD.MM.YYYY"),"-",TEXT([34]EQ!CE$9,"DD.MM.YYYY"))</f>
        <v>07.03.2022-04.03.2024</v>
      </c>
      <c r="H40" s="4">
        <f>[34]EQ!CA$7</f>
        <v>9.5073775186727216E-2</v>
      </c>
      <c r="I40" s="4">
        <f>[34]EQ!CB$7</f>
        <v>9.3029312637484818E-2</v>
      </c>
      <c r="J40" s="3">
        <f>[34]EQ!CA$6</f>
        <v>10950.737751867273</v>
      </c>
      <c r="K40" s="3">
        <f>[34]EQ!CB$6</f>
        <v>11947.130782847724</v>
      </c>
      <c r="L40" s="5" t="str">
        <f>CONCATENATE(TEXT([34]EQ!CD$6,"DD.MM.YYYY"),"-",TEXT([34]EQ!CE$6,"dd.mm.yyyy"))</f>
        <v>15.05.2017-16.05.2018</v>
      </c>
      <c r="M40" s="5" t="str">
        <f>CONCATENATE(TEXT([34]EQ!CD$7,"DD.MM.YYYY"),"-",TEXT([34]EQ!CE$7,"dd.mm.yyyy"))</f>
        <v>10.08.2021-01.08.2023</v>
      </c>
      <c r="N40" s="4">
        <f>[34]EQ!CA$5</f>
        <v>-0.14259583106136342</v>
      </c>
      <c r="O40" s="4">
        <f>[34]EQ!CB$5</f>
        <v>-8.1544414050349623E-3</v>
      </c>
      <c r="P40" s="3">
        <f>[34]EQ!CA$4</f>
        <v>8574.0416893863658</v>
      </c>
      <c r="Q40" s="3">
        <f>[34]EQ!CB$4</f>
        <v>9837.5761210455821</v>
      </c>
      <c r="R40" s="5" t="str">
        <f>CONCATENATE(TEXT([34]EQ!CD$4,"DD.MM.YYYY"),"-",TEXT([34]EQ!CE$4,"dd.mm.yyyy"))</f>
        <v>29.01.2018-29.01.2019</v>
      </c>
      <c r="S40" s="5" t="str">
        <f>CONCATENATE(TEXT([34]EQ!CD$5,"DD.MM.YYYY"),"-",TEXT([34]EQ!CE$5,"dd.mm.yyyy"))</f>
        <v>19.03.2018-16.03.2020</v>
      </c>
      <c r="T40" s="4">
        <f>[34]EQ!CA$3</f>
        <v>-0.45319373400656382</v>
      </c>
      <c r="U40" s="4">
        <f>[34]EQ!CB$3</f>
        <v>-0.31948977451533667</v>
      </c>
      <c r="V40" s="3">
        <f>[34]EQ!CA$2</f>
        <v>5468.0626599343614</v>
      </c>
      <c r="W40" s="3">
        <f>[34]EQ!CB$2</f>
        <v>4630.9416698918731</v>
      </c>
    </row>
    <row r="41" spans="1:23" ht="28.8" x14ac:dyDescent="0.3">
      <c r="A41" s="6">
        <v>45991</v>
      </c>
      <c r="B41" s="4">
        <f>[29]EQ!CA$9</f>
        <v>0.28516454036527517</v>
      </c>
      <c r="C41" s="4">
        <f>[29]EQ!CB$9</f>
        <v>0.17626093373575347</v>
      </c>
      <c r="D41" s="3">
        <f>[29]EQ!CA$8</f>
        <v>12851.645403652752</v>
      </c>
      <c r="E41" s="3">
        <f>[35]EQ!CB$8</f>
        <v>14009.281752638059</v>
      </c>
      <c r="F41" s="5" t="str">
        <f>CONCATENATE(TEXT([35]EQ!CD$8,"DD.MM.YYYY"),"-",TEXT([35]EQ!CE$8,"dd.mm.yyyy"))</f>
        <v>30.11.2024-30.11.2025</v>
      </c>
      <c r="G41" s="5" t="str">
        <f>CONCATENATE(TEXT([35]EQ!CD$9,"DD.MM.YYYY"),"-",TEXT([35]EQ!CE$9,"DD.MM.YYYY"))</f>
        <v>16.11.2023-17.11.2025</v>
      </c>
      <c r="H41" s="4">
        <f>[35]EQ!CA$7</f>
        <v>9.8825295799855647E-2</v>
      </c>
      <c r="I41" s="4">
        <f>[35]EQ!CB$7</f>
        <v>9.3600028535044677E-2</v>
      </c>
      <c r="J41" s="3">
        <f>[35]EQ!CA$6</f>
        <v>10988.252957998557</v>
      </c>
      <c r="K41" s="3">
        <f>[35]EQ!CB$6</f>
        <v>11959.610224118507</v>
      </c>
      <c r="L41" s="5" t="str">
        <f>CONCATENATE(TEXT([35]EQ!CD$6,"DD.MM.YYYY"),"-",TEXT([35]EQ!CE$6,"dd.mm.yyyy"))</f>
        <v>05.06.2019-03.06.2020</v>
      </c>
      <c r="M41" s="5" t="str">
        <f>CONCATENATE(TEXT([35]EQ!CD$7,"DD.MM.YYYY"),"-",TEXT([35]EQ!CE$7,"dd.mm.yyyy"))</f>
        <v>25.04.2019-20.04.2021</v>
      </c>
      <c r="N41" s="4">
        <f>[35]EQ!CA$5</f>
        <v>-0.14066108959803297</v>
      </c>
      <c r="O41" s="4">
        <f>[35]EQ!CB$5</f>
        <v>-8.1544414050349623E-3</v>
      </c>
      <c r="P41" s="3">
        <f>[35]EQ!CA$4</f>
        <v>8593.3891040196704</v>
      </c>
      <c r="Q41" s="3">
        <f>[35]EQ!CB$4</f>
        <v>9837.5761210455821</v>
      </c>
      <c r="R41" s="5" t="str">
        <f>CONCATENATE(TEXT([35]EQ!CD$4,"DD.MM.YYYY"),"-",TEXT([35]EQ!CE$4,"dd.mm.yyyy"))</f>
        <v>29.01.2018-28.01.2019</v>
      </c>
      <c r="S41" s="5" t="str">
        <f>CONCATENATE(TEXT([35]EQ!CD$5,"DD.MM.YYYY"),"-",TEXT([35]EQ!CE$5,"dd.mm.yyyy"))</f>
        <v>19.03.2018-16.03.2020</v>
      </c>
      <c r="T41" s="4">
        <f>[35]EQ!CA$3</f>
        <v>-0.45273791585946255</v>
      </c>
      <c r="U41" s="4">
        <f>[35]EQ!CB$3</f>
        <v>-0.31953070794861271</v>
      </c>
      <c r="V41" s="3">
        <f>[35]EQ!CA$2</f>
        <v>5472.6208414053744</v>
      </c>
      <c r="W41" s="3">
        <f>[35]EQ!CB$2</f>
        <v>4630.3845742491621</v>
      </c>
    </row>
  </sheetData>
  <mergeCells count="5">
    <mergeCell ref="A4:A5"/>
    <mergeCell ref="B4:G4"/>
    <mergeCell ref="H4:M4"/>
    <mergeCell ref="N4:S4"/>
    <mergeCell ref="T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 Am</dc:creator>
  <cp:lastModifiedBy>Atlas Am</cp:lastModifiedBy>
  <dcterms:created xsi:type="dcterms:W3CDTF">2025-08-07T10:51:37Z</dcterms:created>
  <dcterms:modified xsi:type="dcterms:W3CDTF">2025-12-10T11:16:39Z</dcterms:modified>
</cp:coreProperties>
</file>