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SK\9.PRIIPS\Scenarii_site\"/>
    </mc:Choice>
  </mc:AlternateContent>
  <xr:revisionPtr revIDLastSave="0" documentId="13_ncr:1_{3E9B39D7-C682-4650-A51F-3028A1BDF03F}" xr6:coauthVersionLast="47" xr6:coauthVersionMax="47" xr10:uidLastSave="{00000000-0000-0000-0000-000000000000}"/>
  <bookViews>
    <workbookView xWindow="28692" yWindow="768" windowWidth="29016" windowHeight="15696" xr2:uid="{04B6069F-D895-4484-8FB0-4B8F3C392989}"/>
  </bookViews>
  <sheets>
    <sheet name="Aud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W34" i="1"/>
  <c r="V34" i="1"/>
  <c r="U34" i="1"/>
  <c r="T34" i="1"/>
  <c r="Q34" i="1"/>
  <c r="P34" i="1"/>
  <c r="O34" i="1"/>
  <c r="N34" i="1"/>
  <c r="K34" i="1"/>
  <c r="J34" i="1"/>
  <c r="I34" i="1"/>
  <c r="H34" i="1"/>
  <c r="E34" i="1"/>
  <c r="D34" i="1"/>
  <c r="C34" i="1"/>
  <c r="B34" i="1"/>
  <c r="W33" i="1"/>
  <c r="V33" i="1"/>
  <c r="U33" i="1"/>
  <c r="T33" i="1"/>
  <c r="Q33" i="1"/>
  <c r="P33" i="1"/>
  <c r="O33" i="1"/>
  <c r="N33" i="1"/>
  <c r="K33" i="1"/>
  <c r="J33" i="1"/>
  <c r="I33" i="1"/>
  <c r="H33" i="1"/>
  <c r="E33" i="1"/>
  <c r="D33" i="1"/>
  <c r="C33" i="1"/>
  <c r="B33" i="1"/>
  <c r="W32" i="1"/>
  <c r="V32" i="1"/>
  <c r="U32" i="1"/>
  <c r="T32" i="1"/>
  <c r="Q32" i="1"/>
  <c r="P32" i="1"/>
  <c r="O32" i="1"/>
  <c r="N32" i="1"/>
  <c r="K32" i="1"/>
  <c r="J32" i="1"/>
  <c r="I32" i="1"/>
  <c r="H32" i="1"/>
  <c r="E32" i="1"/>
  <c r="D32" i="1"/>
  <c r="C32" i="1"/>
  <c r="B32" i="1"/>
  <c r="W31" i="1"/>
  <c r="V31" i="1"/>
  <c r="U31" i="1"/>
  <c r="T31" i="1"/>
  <c r="Q31" i="1"/>
  <c r="P31" i="1"/>
  <c r="O31" i="1"/>
  <c r="N31" i="1"/>
  <c r="K31" i="1"/>
  <c r="J31" i="1"/>
  <c r="I31" i="1"/>
  <c r="H31" i="1"/>
  <c r="E31" i="1"/>
  <c r="D31" i="1"/>
  <c r="C31" i="1"/>
  <c r="B31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7" i="1"/>
  <c r="S34" i="1"/>
  <c r="R34" i="1"/>
  <c r="M34" i="1"/>
  <c r="L34" i="1"/>
  <c r="G34" i="1"/>
  <c r="F34" i="1"/>
  <c r="S33" i="1"/>
  <c r="R33" i="1"/>
  <c r="M33" i="1"/>
  <c r="L33" i="1"/>
  <c r="G33" i="1"/>
  <c r="F33" i="1"/>
  <c r="S32" i="1"/>
  <c r="R32" i="1"/>
  <c r="M32" i="1"/>
  <c r="L32" i="1"/>
  <c r="G32" i="1"/>
  <c r="F32" i="1"/>
  <c r="S31" i="1"/>
  <c r="R31" i="1"/>
  <c r="M31" i="1"/>
  <c r="L31" i="1"/>
  <c r="G31" i="1"/>
  <c r="F31" i="1"/>
  <c r="A17" i="1"/>
  <c r="A16" i="1"/>
  <c r="A15" i="1"/>
  <c r="A14" i="1"/>
  <c r="A13" i="1"/>
  <c r="A12" i="1"/>
  <c r="A11" i="1"/>
  <c r="A10" i="1"/>
  <c r="A9" i="1"/>
  <c r="A8" i="1"/>
  <c r="Q38" i="1" l="1"/>
  <c r="S38" i="1" l="1"/>
  <c r="O38" i="1"/>
  <c r="K38" i="1" l="1"/>
  <c r="G38" i="1"/>
  <c r="E38" i="1"/>
  <c r="C38" i="1" l="1"/>
  <c r="I38" i="1"/>
  <c r="M38" i="1"/>
  <c r="R38" i="1" l="1"/>
  <c r="H38" i="1"/>
  <c r="P38" i="1"/>
  <c r="D38" i="1"/>
  <c r="J38" i="1"/>
  <c r="N38" i="1"/>
  <c r="F38" i="1"/>
  <c r="B38" i="1"/>
  <c r="L38" i="1" l="1"/>
  <c r="V38" i="1" l="1"/>
  <c r="W38" i="1"/>
  <c r="T38" i="1"/>
  <c r="U38" i="1" l="1"/>
</calcChain>
</file>

<file path=xl/sharedStrings.xml><?xml version="1.0" encoding="utf-8"?>
<sst xmlns="http://schemas.openxmlformats.org/spreadsheetml/2006/main" count="180" uniqueCount="107">
  <si>
    <t>FDI AUDAS PISCATOR</t>
  </si>
  <si>
    <t>Exemplu investitie:</t>
  </si>
  <si>
    <t>Scenarii de performanta</t>
  </si>
  <si>
    <t>Data</t>
  </si>
  <si>
    <t>Scenariul Favorabil</t>
  </si>
  <si>
    <t>Scenariul Moderat</t>
  </si>
  <si>
    <t>Scenariul Nefavorabil</t>
  </si>
  <si>
    <t xml:space="preserve">Scenariul de criza </t>
  </si>
  <si>
    <t>Randament mediu anual daca iesiti dupa 1 an</t>
  </si>
  <si>
    <r>
      <t xml:space="preserve">Randament mediu anual daca iesiti dupa </t>
    </r>
    <r>
      <rPr>
        <i/>
        <sz val="11"/>
        <rFont val="Calibri"/>
        <family val="2"/>
        <scheme val="minor"/>
      </rPr>
      <t>perioada de detinere recomandata</t>
    </r>
  </si>
  <si>
    <t>Ce suma ar primi un investitor, daca iesiti dupa 1 an</t>
  </si>
  <si>
    <r>
      <t xml:space="preserve">Ce suma ar primi un investitor, daca iesiti dupa </t>
    </r>
    <r>
      <rPr>
        <i/>
        <sz val="11"/>
        <rFont val="Calibri"/>
        <family val="2"/>
        <scheme val="minor"/>
      </rPr>
      <t>perioada de detinere recomandata</t>
    </r>
  </si>
  <si>
    <r>
      <t xml:space="preserve">Intervalul trecut </t>
    </r>
    <r>
      <rPr>
        <i/>
        <sz val="11"/>
        <rFont val="Calibri"/>
        <family val="2"/>
        <scheme val="minor"/>
      </rPr>
      <t>(subinterval)</t>
    </r>
    <r>
      <rPr>
        <sz val="11"/>
        <rFont val="Calibri"/>
        <family val="2"/>
        <scheme val="minor"/>
      </rPr>
      <t>, daca iesiti dupa 1 an</t>
    </r>
  </si>
  <si>
    <r>
      <t xml:space="preserve">Intervalul trecut (subinterval), daca iesiti dupa </t>
    </r>
    <r>
      <rPr>
        <i/>
        <sz val="11"/>
        <rFont val="Calibri"/>
        <family val="2"/>
        <scheme val="minor"/>
      </rPr>
      <t>perioada de detinere recomandata</t>
    </r>
  </si>
  <si>
    <t>16.12.2014-16.12.2015</t>
  </si>
  <si>
    <t>29.03.2013-01.04.2015</t>
  </si>
  <si>
    <t>27.05.2013-26.05.2014</t>
  </si>
  <si>
    <t>23.08.2016-03.09.2018</t>
  </si>
  <si>
    <t>28.10.2019-29.10.2020</t>
  </si>
  <si>
    <t>09.03.2018-18.03.2020</t>
  </si>
  <si>
    <t>16.12.2014-18.12.2015</t>
  </si>
  <si>
    <t>04.04.2013-09.04.2015</t>
  </si>
  <si>
    <t>25.07.2016-28.07.2017</t>
  </si>
  <si>
    <t>21.11.2016-05.12.2018</t>
  </si>
  <si>
    <t>24.10.2019-29.10.2020</t>
  </si>
  <si>
    <t>07.03.2018-18.03.2020</t>
  </si>
  <si>
    <t>30.06.2015-28.06.2016</t>
  </si>
  <si>
    <t>28.01.2014-29.01.2016</t>
  </si>
  <si>
    <t>22.08.2016-03.09.2018</t>
  </si>
  <si>
    <t>08.03.2018-18.03.2020</t>
  </si>
  <si>
    <t>15.06.2022-15.06.2023</t>
  </si>
  <si>
    <t>27.01.2014-04.02.2016</t>
  </si>
  <si>
    <t>12.08.2016-23.08.2017</t>
  </si>
  <si>
    <t>02.11.2016-21.11.2018</t>
  </si>
  <si>
    <t>22.10.2019-30.10.2020</t>
  </si>
  <si>
    <t>13.03.2018-30.03.2020</t>
  </si>
  <si>
    <t>31.07.2022-31.07.2023</t>
  </si>
  <si>
    <t>31.07.2021-31.07.2023</t>
  </si>
  <si>
    <t>14.09.2018-25.09.2019</t>
  </si>
  <si>
    <t>18.01.2017-07.02.2019</t>
  </si>
  <si>
    <t>07.03.2018-23.03.2020</t>
  </si>
  <si>
    <t>29.07.2022-01.08.2023</t>
  </si>
  <si>
    <t>30.07.2021-01.08.2023</t>
  </si>
  <si>
    <t>26.08.2016-06.09.2017</t>
  </si>
  <si>
    <t>18.10.2019-29.10.2020</t>
  </si>
  <si>
    <t>01.08.2022-01.08.2023</t>
  </si>
  <si>
    <t>02.08.2021-01.08.2023</t>
  </si>
  <si>
    <t>07.08.2017-21.08.2018</t>
  </si>
  <si>
    <t>25.02.2019-05.03.2020</t>
  </si>
  <si>
    <t>03.08.2016-02.08.2017</t>
  </si>
  <si>
    <t>06.02.2017-14.02.2019</t>
  </si>
  <si>
    <t>30.10.2019-29.10.2020</t>
  </si>
  <si>
    <t>13.03.2018-18.03.2020</t>
  </si>
  <si>
    <t>01.08.2022-31.07.2023</t>
  </si>
  <si>
    <t>03.08.2021-31.07.2023</t>
  </si>
  <si>
    <t>22.08.2017-23.08.2018</t>
  </si>
  <si>
    <t>18.03.2019-17.03.2021</t>
  </si>
  <si>
    <t>31.10.2019-29.10.2020</t>
  </si>
  <si>
    <t>15.03.2018-18.03.2020</t>
  </si>
  <si>
    <t>23.03.2023-27.03.2024</t>
  </si>
  <si>
    <t>07.03.2022-07.03.2024</t>
  </si>
  <si>
    <t>27.02.2019-27.02.2020</t>
  </si>
  <si>
    <t>24.06.2020-15.06.2022</t>
  </si>
  <si>
    <t>29.10.2019-29.10.2020</t>
  </si>
  <si>
    <t>16.03.2018-18.03.2020</t>
  </si>
  <si>
    <t>24.03.2023-07.03.2024</t>
  </si>
  <si>
    <t>31.03.2022-12.03.2024</t>
  </si>
  <si>
    <t>09.06.2015-11.05.2016</t>
  </si>
  <si>
    <t>12.09.2016-24.08.2018</t>
  </si>
  <si>
    <t>20.11.2019-30.10.2020</t>
  </si>
  <si>
    <t>10.04.2018-18.03.2020</t>
  </si>
  <si>
    <t>25.04.2023-07.03.2024</t>
  </si>
  <si>
    <t>11.05.2022-21.03.2024</t>
  </si>
  <si>
    <t>16.07.2018-28.05.2019</t>
  </si>
  <si>
    <t>01.03.2019-08.01.2021</t>
  </si>
  <si>
    <t>17.12.2019-29.10.2020</t>
  </si>
  <si>
    <t>19.08.2015-22.06.2017</t>
  </si>
  <si>
    <t>30.10.2014-10.08.2015</t>
  </si>
  <si>
    <t>30.05.2022-11.03.2024</t>
  </si>
  <si>
    <t>22.10.2021-29.07.2022</t>
  </si>
  <si>
    <t>04.08.2017-21.05.2019</t>
  </si>
  <si>
    <t>22.01.2020-29.10.2020</t>
  </si>
  <si>
    <t>19.08.2015-22.05.2017</t>
  </si>
  <si>
    <t>12.12.2014-20.08.2015</t>
  </si>
  <si>
    <t>30.06.2022-08.03.2024</t>
  </si>
  <si>
    <t>19.10.2018-02.07.2019</t>
  </si>
  <si>
    <t>19.06.2018-24.02.2020</t>
  </si>
  <si>
    <t>20.01.2020-25.09.2020</t>
  </si>
  <si>
    <t>18.08.2015-18.04.2017</t>
  </si>
  <si>
    <t>16.12.2014-27.07.2015</t>
  </si>
  <si>
    <t>01.08.2022-11.03.2024</t>
  </si>
  <si>
    <t>25.04.2019-02.12.2019</t>
  </si>
  <si>
    <t>18.01.2021-17.08.2022</t>
  </si>
  <si>
    <t>18.02.2020-25.09.2020</t>
  </si>
  <si>
    <t>17.08.2015-16.03.2017</t>
  </si>
  <si>
    <t>16.12.2014-26.05.2015</t>
  </si>
  <si>
    <t>24.02.2022-01.08.2023</t>
  </si>
  <si>
    <t>20.05.2019-22.10.2019</t>
  </si>
  <si>
    <t>04.09.2019-09.02.2021</t>
  </si>
  <si>
    <t>31.07.2023-09.01.2024</t>
  </si>
  <si>
    <t>28.05.2019-29.10.2020</t>
  </si>
  <si>
    <t>20.03.2023-01.08.2023</t>
  </si>
  <si>
    <t>07.03.2022-13.07.2023</t>
  </si>
  <si>
    <t>30.12.2016-12.05.2017</t>
  </si>
  <si>
    <t>19.06.2018-23.10.2019</t>
  </si>
  <si>
    <t>01.08.2023-11.12.2023</t>
  </si>
  <si>
    <t>26.06.2019-29.10.2020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</si>
</sst>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8]d\-mmm\-yy;@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5" fillId="3" borderId="7" xfId="2" applyNumberFormat="1" applyFont="1" applyFill="1" applyBorder="1" applyAlignment="1">
      <alignment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164" fontId="5" fillId="4" borderId="7" xfId="2" applyNumberFormat="1" applyFont="1" applyFill="1" applyBorder="1" applyAlignment="1">
      <alignment wrapText="1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164" fontId="5" fillId="5" borderId="7" xfId="2" applyNumberFormat="1" applyFont="1" applyFill="1" applyBorder="1" applyAlignment="1">
      <alignment wrapText="1"/>
    </xf>
    <xf numFmtId="0" fontId="5" fillId="6" borderId="8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0" borderId="0" xfId="0" applyFont="1"/>
    <xf numFmtId="14" fontId="0" fillId="0" borderId="0" xfId="0" applyNumberFormat="1" applyAlignment="1">
      <alignment horizontal="center" vertical="center" wrapText="1"/>
    </xf>
    <xf numFmtId="10" fontId="0" fillId="0" borderId="0" xfId="1" applyNumberFormat="1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10" fontId="0" fillId="7" borderId="0" xfId="1" applyNumberFormat="1" applyFont="1" applyFill="1" applyAlignment="1">
      <alignment vertical="center" wrapText="1"/>
    </xf>
    <xf numFmtId="3" fontId="0" fillId="7" borderId="0" xfId="0" applyNumberFormat="1" applyFill="1" applyAlignment="1">
      <alignment horizontal="center" vertical="center" wrapText="1"/>
    </xf>
    <xf numFmtId="14" fontId="0" fillId="7" borderId="0" xfId="0" applyNumberForma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8" borderId="0" xfId="0" applyNumberFormat="1" applyFill="1" applyAlignment="1">
      <alignment horizontal="center" vertical="center" wrapText="1"/>
    </xf>
    <xf numFmtId="14" fontId="0" fillId="8" borderId="0" xfId="0" applyNumberForma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3/PRIIPs_KIDs_2023_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Garofita%20Mocioiu\9.PRIIPS\2023\PRIIPs_KIDs_2023_11.xlsx" TargetMode="External"/><Relationship Id="rId1" Type="http://schemas.openxmlformats.org/officeDocument/2006/relationships/externalLinkPath" Target="/RSK/G4M/Garofita%20Mocioiu/9.PRIIPS/2023/PRIIPs_KIDs_2023_11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1.xlsm" TargetMode="External"/><Relationship Id="rId1" Type="http://schemas.openxmlformats.org/officeDocument/2006/relationships/externalLinkPath" Target="/RSK/9.PRIIPS/2025/PRIIPs_KIDs_2025_01.xlsm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1.xlsm" TargetMode="External"/><Relationship Id="rId1" Type="http://schemas.openxmlformats.org/officeDocument/2006/relationships/externalLinkPath" Target="/RSK/G4M/9.PRIIPS/2025/PRIIPs_KIDs_2025_01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2.xlsm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2.xlsm" TargetMode="External"/><Relationship Id="rId1" Type="http://schemas.openxmlformats.org/officeDocument/2006/relationships/externalLinkPath" Target="/RSK/G4M/9.PRIIPS/2025/PRIIPs_KIDs_2025_02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3.xlsm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3.xlsm" TargetMode="External"/><Relationship Id="rId1" Type="http://schemas.openxmlformats.org/officeDocument/2006/relationships/externalLinkPath" Target="/RSK/G4M/9.PRIIPS/2025/PRIIPs_KIDs_2025_03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4.xlsm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4.xlsm" TargetMode="External"/><Relationship Id="rId1" Type="http://schemas.openxmlformats.org/officeDocument/2006/relationships/externalLinkPath" Target="/RSK/G4M/9.PRIIPS/2025/PRIIPs_KIDs_2025_04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9.PRIIPS/2025/PRIIPs_KIDs_2025_0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Garofita%20Mocioiu\9.PRIIPS\2023\PRIIPs_KIDs_2023_02.xlsx" TargetMode="External"/><Relationship Id="rId1" Type="http://schemas.openxmlformats.org/officeDocument/2006/relationships/externalLinkPath" Target="/RSK/G4M/Garofita%20Mocioiu/9.PRIIPS/2023/PRIIPs_KIDs_2023_02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6.xlsm" TargetMode="External"/><Relationship Id="rId1" Type="http://schemas.openxmlformats.org/officeDocument/2006/relationships/externalLinkPath" Target="/RSK/9.PRIIPS/2025/PRIIPs_KIDs_2025_06.xlsm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9.PRIIPS\2025\PRIIPs_KIDs_2025_07.xlsm" TargetMode="External"/><Relationship Id="rId1" Type="http://schemas.openxmlformats.org/officeDocument/2006/relationships/externalLinkPath" Target="/RSK/9.PRIIPS/2025/PRIIPs_KIDs_2025_07.xlsm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9.PRIIPS\2025\PRIIPs_KIDs_2025_08.xlsm" TargetMode="External"/><Relationship Id="rId1" Type="http://schemas.openxmlformats.org/officeDocument/2006/relationships/externalLinkPath" Target="/RSK/9.PRIIPS/2025/PRIIPs_KIDs_2025_08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Garofita%20Mocioiu\9.PRIIPS\2023\PRIIPs_KIDs_2023_03.xlsx" TargetMode="External"/><Relationship Id="rId1" Type="http://schemas.openxmlformats.org/officeDocument/2006/relationships/externalLinkPath" Target="/RSK/G4M/Garofita%20Mocioiu/9.PRIIPS/2023/PRIIPs_KIDs_2023_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Garofita%20Mocioiu/9.PRIIPS/2023/PRIIPs_KIDs_2023_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Garofita%20Mocioiu/9.PRIIPS/2023/PRIIPs_KIDs_2023_06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Garofita%20Mocioiu\9.PRIIPS\2023\PRIIPs_KIDs_2023_07.xlsx" TargetMode="External"/><Relationship Id="rId1" Type="http://schemas.openxmlformats.org/officeDocument/2006/relationships/externalLinkPath" Target="/RSK/G4M/Garofita%20Mocioiu/9.PRIIPS/2023/PRIIPs_KIDs_2023_07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Garofita%20Mocioiu\9.PRIIPS\2023\PRIIPs_KIDs_2023_08.xlsx" TargetMode="External"/><Relationship Id="rId1" Type="http://schemas.openxmlformats.org/officeDocument/2006/relationships/externalLinkPath" Target="/RSK/G4M/Garofita%20Mocioiu/9.PRIIPS/2023/PRIIPs_KIDs_2023_0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SK/G4M/Garofita%20Mocioiu/9.PRIIPS/2023/PRIIPs_KIDs_2023_09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K\G4M\Garofita%20Mocioiu\9.PRIIPS\2023\PRIIPs_KIDs_2023_10.xlsx" TargetMode="External"/><Relationship Id="rId1" Type="http://schemas.openxmlformats.org/officeDocument/2006/relationships/externalLinkPath" Target="/RSK/G4M/Garofita%20Mocioiu/9.PRIIPS/2023/PRIIPs_KIDs_2023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L1">
            <v>44957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K_AGRI"/>
      <sheetName val="MRM"/>
      <sheetName val="Sheet1"/>
    </sheetNames>
    <sheetDataSet>
      <sheetData sheetId="0"/>
      <sheetData sheetId="1"/>
      <sheetData sheetId="2">
        <row r="1">
          <cell r="L1">
            <v>45259</v>
          </cell>
        </row>
      </sheetData>
      <sheetData sheetId="3"/>
      <sheetData sheetId="4"/>
      <sheetData sheetId="5"/>
      <sheetData sheetId="6">
        <row r="1">
          <cell r="L1">
            <v>45259</v>
          </cell>
        </row>
      </sheetData>
      <sheetData sheetId="7"/>
      <sheetData sheetId="8"/>
      <sheetData sheetId="9">
        <row r="1">
          <cell r="L1">
            <v>45259</v>
          </cell>
        </row>
      </sheetData>
      <sheetData sheetId="10"/>
      <sheetData sheetId="11"/>
      <sheetData sheetId="12"/>
      <sheetData sheetId="13"/>
      <sheetData sheetId="14">
        <row r="1">
          <cell r="L1">
            <v>45259</v>
          </cell>
        </row>
      </sheetData>
      <sheetData sheetId="15"/>
      <sheetData sheetId="16"/>
      <sheetData sheetId="17">
        <row r="2">
          <cell r="CA2">
            <v>7109.8884882512903</v>
          </cell>
        </row>
      </sheetData>
      <sheetData sheetId="18"/>
      <sheetData sheetId="19"/>
      <sheetData sheetId="20"/>
      <sheetData sheetId="21"/>
      <sheetData sheetId="22">
        <row r="1">
          <cell r="L1">
            <v>45259</v>
          </cell>
        </row>
      </sheetData>
      <sheetData sheetId="23"/>
      <sheetData sheetId="24"/>
      <sheetData sheetId="25"/>
      <sheetData sheetId="26">
        <row r="1">
          <cell r="L1">
            <v>45259</v>
          </cell>
        </row>
      </sheetData>
      <sheetData sheetId="27"/>
      <sheetData sheetId="28"/>
      <sheetData sheetId="29"/>
      <sheetData sheetId="30">
        <row r="1">
          <cell r="L1">
            <v>45259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A2">
            <v>1916.4081620226207</v>
          </cell>
          <cell r="CB2">
            <v>1171.1436786974045</v>
          </cell>
        </row>
        <row r="3">
          <cell r="CA3">
            <v>-0.80835918379773797</v>
          </cell>
          <cell r="CB3">
            <v>-0.65778023454256696</v>
          </cell>
        </row>
        <row r="4">
          <cell r="CA4">
            <v>7791.5001904914025</v>
          </cell>
          <cell r="CB4">
            <v>7976.8019894871486</v>
          </cell>
        </row>
        <row r="5">
          <cell r="CA5">
            <v>-0.22084998095085975</v>
          </cell>
          <cell r="CB5">
            <v>-0.10687055868216122</v>
          </cell>
        </row>
        <row r="6">
          <cell r="CA6">
            <v>10648.342320920192</v>
          </cell>
          <cell r="CB6">
            <v>10933.318731319008</v>
          </cell>
        </row>
        <row r="7">
          <cell r="CA7">
            <v>6.483423209201912E-2</v>
          </cell>
          <cell r="CB7">
            <v>4.5625111180819244E-2</v>
          </cell>
        </row>
        <row r="8">
          <cell r="CA8">
            <v>15590.611587800535</v>
          </cell>
          <cell r="CB8">
            <v>17886.343357452519</v>
          </cell>
        </row>
        <row r="9">
          <cell r="CA9">
            <v>0.55906115878005347</v>
          </cell>
          <cell r="CB9">
            <v>0.3373983459483012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2">
          <cell r="CA2">
            <v>8275.2671482334736</v>
          </cell>
        </row>
      </sheetData>
      <sheetData sheetId="4"/>
      <sheetData sheetId="5"/>
      <sheetData sheetId="6">
        <row r="8">
          <cell r="CD8">
            <v>42513</v>
          </cell>
        </row>
      </sheetData>
      <sheetData sheetId="7"/>
      <sheetData sheetId="8"/>
      <sheetData sheetId="9">
        <row r="2">
          <cell r="CA2">
            <v>6066.8436112585787</v>
          </cell>
        </row>
      </sheetData>
      <sheetData sheetId="10"/>
      <sheetData sheetId="11"/>
      <sheetData sheetId="12">
        <row r="2">
          <cell r="CA2">
            <v>7141.1035926780914</v>
          </cell>
        </row>
      </sheetData>
      <sheetData sheetId="13"/>
      <sheetData sheetId="14"/>
      <sheetData sheetId="15">
        <row r="2">
          <cell r="CA2">
            <v>6411.9168635359674</v>
          </cell>
        </row>
      </sheetData>
      <sheetData sheetId="16"/>
      <sheetData sheetId="17"/>
      <sheetData sheetId="18">
        <row r="4">
          <cell r="CD4">
            <v>43803</v>
          </cell>
          <cell r="CE4">
            <v>43908</v>
          </cell>
        </row>
        <row r="5">
          <cell r="CD5">
            <v>45139</v>
          </cell>
          <cell r="CE5">
            <v>45688</v>
          </cell>
        </row>
        <row r="6">
          <cell r="CD6">
            <v>42278</v>
          </cell>
          <cell r="CE6">
            <v>42382</v>
          </cell>
        </row>
        <row r="7">
          <cell r="CD7">
            <v>44154</v>
          </cell>
          <cell r="CE7">
            <v>44615</v>
          </cell>
        </row>
        <row r="8">
          <cell r="CD8">
            <v>45268</v>
          </cell>
          <cell r="CE8">
            <v>45373</v>
          </cell>
        </row>
        <row r="9">
          <cell r="CD9">
            <v>44627</v>
          </cell>
          <cell r="CE9">
            <v>45091</v>
          </cell>
        </row>
      </sheetData>
      <sheetData sheetId="19"/>
      <sheetData sheetId="20"/>
      <sheetData sheetId="21">
        <row r="4">
          <cell r="CD4">
            <v>44658</v>
          </cell>
        </row>
      </sheetData>
      <sheetData sheetId="22"/>
      <sheetData sheetId="23"/>
      <sheetData sheetId="24">
        <row r="4">
          <cell r="CD4">
            <v>44524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3554.5972404957874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A2">
            <v>1917.9762945942693</v>
          </cell>
          <cell r="CB2">
            <v>1143.8590348613561</v>
          </cell>
        </row>
        <row r="3">
          <cell r="CA3">
            <v>-0.80820237054057309</v>
          </cell>
          <cell r="CB3">
            <v>-0.66179014874469488</v>
          </cell>
        </row>
        <row r="4">
          <cell r="CA4">
            <v>7706.3397010081453</v>
          </cell>
          <cell r="CB4">
            <v>8004.7182177013401</v>
          </cell>
        </row>
        <row r="5">
          <cell r="CA5">
            <v>-0.22936602989918545</v>
          </cell>
          <cell r="CB5">
            <v>-0.1053090914901762</v>
          </cell>
        </row>
        <row r="6">
          <cell r="CA6">
            <v>10609.847998884921</v>
          </cell>
          <cell r="CB6">
            <v>10941.781319595799</v>
          </cell>
        </row>
        <row r="7">
          <cell r="CA7">
            <v>6.0984799888492161E-2</v>
          </cell>
          <cell r="CB7">
            <v>4.6029699367842847E-2</v>
          </cell>
        </row>
        <row r="8">
          <cell r="CA8">
            <v>15472.535277279096</v>
          </cell>
          <cell r="CB8">
            <v>18248.356563120131</v>
          </cell>
        </row>
        <row r="9">
          <cell r="CA9">
            <v>0.54725352772790958</v>
          </cell>
          <cell r="CB9">
            <v>0.35086478091332785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43852</v>
          </cell>
        </row>
      </sheetData>
      <sheetData sheetId="4"/>
      <sheetData sheetId="5"/>
      <sheetData sheetId="6">
        <row r="4">
          <cell r="CD4">
            <v>43851</v>
          </cell>
        </row>
      </sheetData>
      <sheetData sheetId="7"/>
      <sheetData sheetId="8"/>
      <sheetData sheetId="9">
        <row r="2">
          <cell r="CA2">
            <v>6067.2136627777436</v>
          </cell>
        </row>
      </sheetData>
      <sheetData sheetId="10"/>
      <sheetData sheetId="11"/>
      <sheetData sheetId="12">
        <row r="2">
          <cell r="CA2">
            <v>7141.2465123215998</v>
          </cell>
        </row>
      </sheetData>
      <sheetData sheetId="13"/>
      <sheetData sheetId="14"/>
      <sheetData sheetId="15">
        <row r="2">
          <cell r="CA2">
            <v>6408.0091053830529</v>
          </cell>
        </row>
      </sheetData>
      <sheetData sheetId="16"/>
      <sheetData sheetId="17"/>
      <sheetData sheetId="18">
        <row r="4">
          <cell r="CD4">
            <v>43840</v>
          </cell>
          <cell r="CE4">
            <v>43913</v>
          </cell>
        </row>
        <row r="5">
          <cell r="CD5">
            <v>42402</v>
          </cell>
          <cell r="CE5">
            <v>42830</v>
          </cell>
        </row>
        <row r="6">
          <cell r="CD6">
            <v>42684</v>
          </cell>
          <cell r="CE6">
            <v>42761</v>
          </cell>
        </row>
        <row r="7">
          <cell r="CD7">
            <v>43314</v>
          </cell>
          <cell r="CE7">
            <v>43748</v>
          </cell>
        </row>
        <row r="8">
          <cell r="CD8">
            <v>45050</v>
          </cell>
          <cell r="CE8">
            <v>45124</v>
          </cell>
        </row>
        <row r="9">
          <cell r="CD9">
            <v>44704</v>
          </cell>
          <cell r="CE9">
            <v>45139</v>
          </cell>
        </row>
      </sheetData>
      <sheetData sheetId="19"/>
      <sheetData sheetId="20"/>
      <sheetData sheetId="21">
        <row r="4">
          <cell r="CD4">
            <v>43880</v>
          </cell>
        </row>
      </sheetData>
      <sheetData sheetId="22"/>
      <sheetData sheetId="23"/>
      <sheetData sheetId="24">
        <row r="4">
          <cell r="CD4">
            <v>44554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3581.4246597592401</v>
          </cell>
        </row>
      </sheetData>
      <sheetData sheetId="31"/>
      <sheetData sheetId="3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A2">
            <v>1891.1472700481136</v>
          </cell>
          <cell r="CB2">
            <v>1121.7510828626582</v>
          </cell>
        </row>
        <row r="3">
          <cell r="CA3">
            <v>-0.81088527299518864</v>
          </cell>
          <cell r="CB3">
            <v>-0.66507447352244742</v>
          </cell>
        </row>
        <row r="4">
          <cell r="CA4">
            <v>6859.7520535241501</v>
          </cell>
          <cell r="CB4">
            <v>6913.255813339536</v>
          </cell>
        </row>
        <row r="5">
          <cell r="CA5">
            <v>-0.31402479464758498</v>
          </cell>
          <cell r="CB5">
            <v>-0.16854009036276829</v>
          </cell>
        </row>
        <row r="6">
          <cell r="CA6">
            <v>10596.642258302572</v>
          </cell>
          <cell r="CB6">
            <v>10958.640544689601</v>
          </cell>
        </row>
        <row r="7">
          <cell r="CA7">
            <v>5.9664225830257156E-2</v>
          </cell>
          <cell r="CB7">
            <v>4.6835256603903197E-2</v>
          </cell>
        </row>
        <row r="8">
          <cell r="CA8">
            <v>15590.611587800535</v>
          </cell>
          <cell r="CB8">
            <v>18005.550780671274</v>
          </cell>
        </row>
        <row r="9">
          <cell r="CA9">
            <v>0.55906115878005347</v>
          </cell>
          <cell r="CB9">
            <v>0.34184763593603562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43867</v>
          </cell>
        </row>
      </sheetData>
      <sheetData sheetId="4"/>
      <sheetData sheetId="5"/>
      <sheetData sheetId="6">
        <row r="4">
          <cell r="CD4">
            <v>43867</v>
          </cell>
        </row>
      </sheetData>
      <sheetData sheetId="7"/>
      <sheetData sheetId="8"/>
      <sheetData sheetId="9">
        <row r="2">
          <cell r="CA2">
            <v>6087.1550453158343</v>
          </cell>
        </row>
      </sheetData>
      <sheetData sheetId="10"/>
      <sheetData sheetId="11"/>
      <sheetData sheetId="12">
        <row r="2">
          <cell r="CA2">
            <v>7122.3437686340685</v>
          </cell>
        </row>
      </sheetData>
      <sheetData sheetId="13"/>
      <sheetData sheetId="14"/>
      <sheetData sheetId="15">
        <row r="2">
          <cell r="CA2">
            <v>6443.0375018702362</v>
          </cell>
        </row>
      </sheetData>
      <sheetData sheetId="16"/>
      <sheetData sheetId="17"/>
      <sheetData sheetId="18">
        <row r="4">
          <cell r="CD4">
            <v>45382</v>
          </cell>
          <cell r="CE4">
            <v>45747</v>
          </cell>
        </row>
        <row r="5">
          <cell r="CD5">
            <v>45358</v>
          </cell>
          <cell r="CE5">
            <v>45747</v>
          </cell>
        </row>
        <row r="6">
          <cell r="CD6">
            <v>44426</v>
          </cell>
          <cell r="CE6">
            <v>44467</v>
          </cell>
        </row>
        <row r="7">
          <cell r="CD7">
            <v>43241</v>
          </cell>
          <cell r="CE7">
            <v>43644</v>
          </cell>
        </row>
        <row r="8">
          <cell r="CD8">
            <v>45050</v>
          </cell>
          <cell r="CE8">
            <v>45093</v>
          </cell>
        </row>
        <row r="9">
          <cell r="CD9">
            <v>44721</v>
          </cell>
          <cell r="CE9">
            <v>45125</v>
          </cell>
        </row>
      </sheetData>
      <sheetData sheetId="19"/>
      <sheetData sheetId="20"/>
      <sheetData sheetId="21">
        <row r="4">
          <cell r="CD4">
            <v>43885</v>
          </cell>
        </row>
      </sheetData>
      <sheetData sheetId="22"/>
      <sheetData sheetId="23"/>
      <sheetData sheetId="24">
        <row r="4">
          <cell r="CD4">
            <v>43872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3574.6770824817322</v>
          </cell>
        </row>
      </sheetData>
      <sheetData sheetId="31"/>
      <sheetData sheetId="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A2">
            <v>368.89898665400324</v>
          </cell>
          <cell r="CB2">
            <v>1054.874685245537</v>
          </cell>
        </row>
        <row r="3">
          <cell r="CA3">
            <v>-0.96311010133459962</v>
          </cell>
          <cell r="CB3">
            <v>-0.67521165580557896</v>
          </cell>
        </row>
        <row r="4">
          <cell r="CA4">
            <v>5637.7815879999043</v>
          </cell>
          <cell r="CB4">
            <v>5867.5146268286644</v>
          </cell>
        </row>
        <row r="5">
          <cell r="CA5">
            <v>-0.43622184120000956</v>
          </cell>
          <cell r="CB5">
            <v>-0.23400296170098245</v>
          </cell>
        </row>
        <row r="6">
          <cell r="CA6">
            <v>10602.175393097712</v>
          </cell>
          <cell r="CB6">
            <v>10991.939978789709</v>
          </cell>
        </row>
        <row r="7">
          <cell r="CA7">
            <v>6.0217539309771174E-2</v>
          </cell>
          <cell r="CB7">
            <v>4.8424531322579734E-2</v>
          </cell>
        </row>
        <row r="8">
          <cell r="CA8">
            <v>15637.42845945025</v>
          </cell>
          <cell r="CB8">
            <v>17977.89307802933</v>
          </cell>
        </row>
        <row r="9">
          <cell r="CA9">
            <v>0.563742845945025</v>
          </cell>
          <cell r="CB9">
            <v>0.34081665704261477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>
        <row r="4">
          <cell r="CD4">
            <v>43852</v>
          </cell>
        </row>
      </sheetData>
      <sheetData sheetId="4"/>
      <sheetData sheetId="5"/>
      <sheetData sheetId="6">
        <row r="6">
          <cell r="CA6">
            <v>10149.68068624525</v>
          </cell>
        </row>
      </sheetData>
      <sheetData sheetId="7"/>
      <sheetData sheetId="8"/>
      <sheetData sheetId="9">
        <row r="2">
          <cell r="CA2">
            <v>6088.5906962964618</v>
          </cell>
        </row>
      </sheetData>
      <sheetData sheetId="10"/>
      <sheetData sheetId="11"/>
      <sheetData sheetId="12">
        <row r="2">
          <cell r="CA2">
            <v>7122.7963090180983</v>
          </cell>
        </row>
      </sheetData>
      <sheetData sheetId="13"/>
      <sheetData sheetId="14"/>
      <sheetData sheetId="15">
        <row r="2">
          <cell r="CA2">
            <v>6444.0318834939408</v>
          </cell>
        </row>
      </sheetData>
      <sheetData sheetId="16"/>
      <sheetData sheetId="17"/>
      <sheetData sheetId="18">
        <row r="4">
          <cell r="CD4">
            <v>43840</v>
          </cell>
          <cell r="CE4">
            <v>43913</v>
          </cell>
        </row>
        <row r="5">
          <cell r="CD5">
            <v>42402</v>
          </cell>
          <cell r="CE5">
            <v>42830</v>
          </cell>
        </row>
        <row r="6">
          <cell r="CD6">
            <v>42684</v>
          </cell>
          <cell r="CE6">
            <v>42761</v>
          </cell>
        </row>
        <row r="7">
          <cell r="CD7">
            <v>43314</v>
          </cell>
          <cell r="CE7">
            <v>43748</v>
          </cell>
        </row>
        <row r="8">
          <cell r="CD8">
            <v>45050</v>
          </cell>
          <cell r="CE8">
            <v>45124</v>
          </cell>
        </row>
        <row r="9">
          <cell r="CD9">
            <v>44704</v>
          </cell>
          <cell r="CE9">
            <v>45139</v>
          </cell>
        </row>
      </sheetData>
      <sheetData sheetId="19"/>
      <sheetData sheetId="20"/>
      <sheetData sheetId="21">
        <row r="4">
          <cell r="CD4">
            <v>43880</v>
          </cell>
        </row>
      </sheetData>
      <sheetData sheetId="22"/>
      <sheetData sheetId="23"/>
      <sheetData sheetId="24">
        <row r="4">
          <cell r="CD4">
            <v>44554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3606.8175898470436</v>
          </cell>
        </row>
      </sheetData>
      <sheetData sheetId="31"/>
      <sheetData sheetId="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A2">
            <v>361.48156952270256</v>
          </cell>
          <cell r="CB2">
            <v>918.94348914915281</v>
          </cell>
        </row>
        <row r="3">
          <cell r="CA3">
            <v>-0.96385184304772975</v>
          </cell>
          <cell r="CB3">
            <v>-0.69685919292362619</v>
          </cell>
        </row>
        <row r="4">
          <cell r="CA4">
            <v>4999.3769215403081</v>
          </cell>
          <cell r="CB4">
            <v>5319.5472672334563</v>
          </cell>
          <cell r="CD4">
            <v>45425</v>
          </cell>
          <cell r="CE4">
            <v>45789</v>
          </cell>
        </row>
        <row r="5">
          <cell r="CA5">
            <v>-0.50006230784596917</v>
          </cell>
          <cell r="CB5">
            <v>-0.27064773481989812</v>
          </cell>
          <cell r="CD5">
            <v>45358</v>
          </cell>
          <cell r="CE5">
            <v>45808</v>
          </cell>
        </row>
        <row r="6">
          <cell r="CA6">
            <v>10589.919085968284</v>
          </cell>
          <cell r="CB6">
            <v>10998.286543549579</v>
          </cell>
          <cell r="CD6">
            <v>42598</v>
          </cell>
          <cell r="CE6">
            <v>42957</v>
          </cell>
        </row>
        <row r="7">
          <cell r="CA7">
            <v>5.8991908596828332E-2</v>
          </cell>
          <cell r="CB7">
            <v>4.8727159157689437E-2</v>
          </cell>
          <cell r="CD7">
            <v>43595</v>
          </cell>
          <cell r="CE7">
            <v>44315</v>
          </cell>
        </row>
        <row r="8">
          <cell r="CA8">
            <v>15643.080352765279</v>
          </cell>
          <cell r="CB8">
            <v>17886.343357452519</v>
          </cell>
          <cell r="CD8">
            <v>45009</v>
          </cell>
          <cell r="CE8">
            <v>45376</v>
          </cell>
        </row>
        <row r="9">
          <cell r="CA9">
            <v>0.56430803527652795</v>
          </cell>
          <cell r="CB9">
            <v>0.3373983459483012</v>
          </cell>
          <cell r="CD9">
            <v>44627</v>
          </cell>
          <cell r="CE9">
            <v>45352</v>
          </cell>
        </row>
      </sheetData>
      <sheetData sheetId="19"/>
      <sheetData sheetId="20"/>
      <sheetData sheetId="21"/>
      <sheetData sheetId="22"/>
      <sheetData sheetId="23"/>
      <sheetData sheetId="24">
        <row r="8">
          <cell r="CA8">
            <v>12851.645403652752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>
        <row r="1">
          <cell r="L1">
            <v>44985</v>
          </cell>
        </row>
      </sheetData>
      <sheetData sheetId="3"/>
      <sheetData sheetId="4"/>
      <sheetData sheetId="5"/>
      <sheetData sheetId="6">
        <row r="1">
          <cell r="L1">
            <v>44985</v>
          </cell>
        </row>
      </sheetData>
      <sheetData sheetId="7"/>
      <sheetData sheetId="8"/>
      <sheetData sheetId="9">
        <row r="1">
          <cell r="L1">
            <v>44985</v>
          </cell>
        </row>
      </sheetData>
      <sheetData sheetId="10"/>
      <sheetData sheetId="11"/>
      <sheetData sheetId="12"/>
      <sheetData sheetId="13"/>
      <sheetData sheetId="14">
        <row r="1">
          <cell r="L1">
            <v>44985</v>
          </cell>
        </row>
      </sheetData>
      <sheetData sheetId="15"/>
      <sheetData sheetId="16"/>
      <sheetData sheetId="17">
        <row r="2">
          <cell r="CA2">
            <v>6186.7406630729647</v>
          </cell>
        </row>
      </sheetData>
      <sheetData sheetId="18"/>
      <sheetData sheetId="19"/>
      <sheetData sheetId="20"/>
      <sheetData sheetId="21"/>
      <sheetData sheetId="22">
        <row r="1">
          <cell r="L1">
            <v>44985</v>
          </cell>
        </row>
      </sheetData>
      <sheetData sheetId="23"/>
      <sheetData sheetId="24"/>
      <sheetData sheetId="25"/>
      <sheetData sheetId="26">
        <row r="1">
          <cell r="L1">
            <v>44985</v>
          </cell>
        </row>
      </sheetData>
      <sheetData sheetId="27"/>
      <sheetData sheetId="28"/>
      <sheetData sheetId="29"/>
      <sheetData sheetId="30">
        <row r="1">
          <cell r="L1">
            <v>44985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A2">
            <v>5969.1281881503464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CA2">
            <v>367.32634025840525</v>
          </cell>
          <cell r="CB2">
            <v>811.89438551360763</v>
          </cell>
        </row>
        <row r="3">
          <cell r="CA3">
            <v>-0.96326736597415952</v>
          </cell>
          <cell r="CB3">
            <v>-0.71506239533652149</v>
          </cell>
        </row>
        <row r="4">
          <cell r="CA4">
            <v>4946.7694525695269</v>
          </cell>
          <cell r="CB4">
            <v>6111.8513796449679</v>
          </cell>
          <cell r="CD4">
            <v>45422</v>
          </cell>
          <cell r="CE4">
            <v>45789</v>
          </cell>
        </row>
        <row r="5">
          <cell r="CA5">
            <v>-0.50532305474304728</v>
          </cell>
          <cell r="CB5">
            <v>-0.21821669372869257</v>
          </cell>
          <cell r="CD5">
            <v>45358</v>
          </cell>
          <cell r="CE5">
            <v>45838</v>
          </cell>
        </row>
        <row r="6">
          <cell r="CA6">
            <v>10573.7015032412</v>
          </cell>
          <cell r="CB6">
            <v>10998.286543549579</v>
          </cell>
          <cell r="CD6">
            <v>44420</v>
          </cell>
          <cell r="CE6">
            <v>44777</v>
          </cell>
        </row>
        <row r="7">
          <cell r="CA7">
            <v>5.7370150324119948E-2</v>
          </cell>
          <cell r="CB7">
            <v>4.8727159157689437E-2</v>
          </cell>
          <cell r="CD7">
            <v>43595</v>
          </cell>
          <cell r="CE7">
            <v>44315</v>
          </cell>
        </row>
        <row r="8">
          <cell r="CA8">
            <v>15590.611587800535</v>
          </cell>
          <cell r="CB8">
            <v>17886.343357452519</v>
          </cell>
          <cell r="CD8">
            <v>45008</v>
          </cell>
          <cell r="CE8">
            <v>45376</v>
          </cell>
        </row>
        <row r="9">
          <cell r="CA9">
            <v>0.55906115878005347</v>
          </cell>
          <cell r="CB9">
            <v>0.3373983459483012</v>
          </cell>
          <cell r="CD9">
            <v>44627</v>
          </cell>
          <cell r="CE9">
            <v>45352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CA2">
            <v>151.99079680219984</v>
          </cell>
        </row>
      </sheetData>
      <sheetData sheetId="31"/>
      <sheetData sheetId="3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7958.0507017880509</v>
          </cell>
        </row>
      </sheetData>
      <sheetData sheetId="4"/>
      <sheetData sheetId="5"/>
      <sheetData sheetId="6">
        <row r="2">
          <cell r="CA2">
            <v>6445.2047207121304</v>
          </cell>
        </row>
      </sheetData>
      <sheetData sheetId="7"/>
      <sheetData sheetId="8"/>
      <sheetData sheetId="9">
        <row r="2">
          <cell r="CA2">
            <v>6235.4843237639052</v>
          </cell>
        </row>
      </sheetData>
      <sheetData sheetId="10"/>
      <sheetData sheetId="11"/>
      <sheetData sheetId="12">
        <row r="2">
          <cell r="CA2">
            <v>6709.3614606217125</v>
          </cell>
        </row>
      </sheetData>
      <sheetData sheetId="13"/>
      <sheetData sheetId="14"/>
      <sheetData sheetId="15">
        <row r="2">
          <cell r="CA2">
            <v>6190.6635984784944</v>
          </cell>
        </row>
      </sheetData>
      <sheetData sheetId="16"/>
      <sheetData sheetId="17"/>
      <sheetData sheetId="18">
        <row r="2">
          <cell r="CA2">
            <v>356.55523682329658</v>
          </cell>
          <cell r="CB2">
            <v>253.48181345965531</v>
          </cell>
        </row>
        <row r="3">
          <cell r="CA3">
            <v>-0.96434447631767028</v>
          </cell>
          <cell r="CB3">
            <v>-0.84078887807076563</v>
          </cell>
        </row>
        <row r="4">
          <cell r="CA4">
            <v>4946.7694525695269</v>
          </cell>
          <cell r="CB4">
            <v>5296.7223347490954</v>
          </cell>
          <cell r="CD4">
            <v>45422</v>
          </cell>
          <cell r="CE4">
            <v>45789</v>
          </cell>
        </row>
        <row r="5">
          <cell r="CA5">
            <v>-0.50532305474304728</v>
          </cell>
          <cell r="CB5">
            <v>-0.27221415686006256</v>
          </cell>
          <cell r="CD5">
            <v>45358</v>
          </cell>
          <cell r="CE5">
            <v>45869</v>
          </cell>
        </row>
        <row r="6">
          <cell r="CA6">
            <v>10570.486755527007</v>
          </cell>
          <cell r="CB6">
            <v>10992.858161373228</v>
          </cell>
          <cell r="CD6">
            <v>43363</v>
          </cell>
          <cell r="CE6">
            <v>43727</v>
          </cell>
        </row>
        <row r="7">
          <cell r="CA7">
            <v>5.7048675552700712E-2</v>
          </cell>
          <cell r="CB7">
            <v>4.8468319090912093E-2</v>
          </cell>
          <cell r="CD7">
            <v>43543</v>
          </cell>
          <cell r="CE7">
            <v>44267</v>
          </cell>
        </row>
        <row r="8">
          <cell r="CA8">
            <v>15590.611587800535</v>
          </cell>
          <cell r="CB8">
            <v>17977.89307802933</v>
          </cell>
          <cell r="CD8">
            <v>45008</v>
          </cell>
          <cell r="CE8">
            <v>45376</v>
          </cell>
        </row>
        <row r="9">
          <cell r="CA9">
            <v>0.55906115878005347</v>
          </cell>
          <cell r="CB9">
            <v>0.34081665704261477</v>
          </cell>
          <cell r="CD9">
            <v>44627</v>
          </cell>
          <cell r="CE9">
            <v>45355</v>
          </cell>
        </row>
      </sheetData>
      <sheetData sheetId="19"/>
      <sheetData sheetId="20"/>
      <sheetData sheetId="21">
        <row r="2">
          <cell r="CA2">
            <v>7774.2166104749049</v>
          </cell>
        </row>
      </sheetData>
      <sheetData sheetId="22"/>
      <sheetData sheetId="23"/>
      <sheetData sheetId="24">
        <row r="2">
          <cell r="CA2">
            <v>5474.4479199569141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47.126627035728234</v>
          </cell>
        </row>
      </sheetData>
      <sheetData sheetId="31"/>
      <sheetData sheetId="32"/>
      <sheetData sheetId="3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Prezentare"/>
      <sheetName val="PRIIPs"/>
      <sheetName val="HD"/>
      <sheetName val="K_HD"/>
      <sheetName val="S_HD"/>
      <sheetName val="HM"/>
      <sheetName val="K_HM"/>
      <sheetName val="S_HM"/>
      <sheetName val="DCP"/>
      <sheetName val="K_DCP"/>
      <sheetName val="S_DCP"/>
      <sheetName val="MICHI"/>
      <sheetName val="K_MICHI"/>
      <sheetName val="S_MICH"/>
      <sheetName val="ALC"/>
      <sheetName val="K_ALC"/>
      <sheetName val="S_ALC"/>
      <sheetName val="AUD"/>
      <sheetName val="K_AUD"/>
      <sheetName val="S_AUD"/>
      <sheetName val="MONO"/>
      <sheetName val="K_MONO"/>
      <sheetName val="S_MONO"/>
      <sheetName val="EQ"/>
      <sheetName val="K_EQ"/>
      <sheetName val="S_EQ"/>
      <sheetName val="Days"/>
      <sheetName val="Zile"/>
      <sheetName val="VUAN"/>
      <sheetName val="AGRI"/>
      <sheetName val="K_AGRI"/>
      <sheetName val="S_AGRI"/>
      <sheetName val="Sheet1"/>
    </sheetNames>
    <sheetDataSet>
      <sheetData sheetId="0"/>
      <sheetData sheetId="1"/>
      <sheetData sheetId="2"/>
      <sheetData sheetId="3">
        <row r="2">
          <cell r="CA2">
            <v>7958.0260066999999</v>
          </cell>
        </row>
      </sheetData>
      <sheetData sheetId="4"/>
      <sheetData sheetId="5"/>
      <sheetData sheetId="6">
        <row r="2">
          <cell r="CA2">
            <v>6445.9348510226046</v>
          </cell>
        </row>
      </sheetData>
      <sheetData sheetId="7"/>
      <sheetData sheetId="8"/>
      <sheetData sheetId="9">
        <row r="2">
          <cell r="CA2">
            <v>6234.8433210138992</v>
          </cell>
        </row>
      </sheetData>
      <sheetData sheetId="10"/>
      <sheetData sheetId="11"/>
      <sheetData sheetId="12">
        <row r="2">
          <cell r="CA2">
            <v>6709.3221047364332</v>
          </cell>
        </row>
      </sheetData>
      <sheetData sheetId="13"/>
      <sheetData sheetId="14"/>
      <sheetData sheetId="15">
        <row r="2">
          <cell r="CA2">
            <v>6184.5511018000743</v>
          </cell>
        </row>
      </sheetData>
      <sheetData sheetId="16"/>
      <sheetData sheetId="17"/>
      <sheetData sheetId="18">
        <row r="2">
          <cell r="CA2">
            <v>356.854194473397</v>
          </cell>
          <cell r="CB2">
            <v>253.51608839551773</v>
          </cell>
        </row>
        <row r="3">
          <cell r="CA3">
            <v>-0.96431458055266028</v>
          </cell>
          <cell r="CB3">
            <v>-0.84077811444543249</v>
          </cell>
        </row>
        <row r="4">
          <cell r="CA4">
            <v>4033.9023697096445</v>
          </cell>
          <cell r="CB4">
            <v>4142.5185289365654</v>
          </cell>
          <cell r="CD4">
            <v>45531</v>
          </cell>
          <cell r="CE4">
            <v>45895</v>
          </cell>
        </row>
        <row r="5">
          <cell r="CA5">
            <v>-0.59660976302903557</v>
          </cell>
          <cell r="CB5">
            <v>-0.35637600037470907</v>
          </cell>
          <cell r="CD5">
            <v>45531</v>
          </cell>
          <cell r="CE5">
            <v>45900</v>
          </cell>
        </row>
        <row r="6">
          <cell r="CA6">
            <v>10570.651213784691</v>
          </cell>
          <cell r="CB6">
            <v>10997.209619728306</v>
          </cell>
          <cell r="CD6">
            <v>43259</v>
          </cell>
          <cell r="CE6">
            <v>43621</v>
          </cell>
        </row>
        <row r="7">
          <cell r="CA7">
            <v>5.706512137846903E-2</v>
          </cell>
          <cell r="CB7">
            <v>4.8675813572922388E-2</v>
          </cell>
          <cell r="CD7">
            <v>43928</v>
          </cell>
          <cell r="CE7">
            <v>44645</v>
          </cell>
        </row>
        <row r="8">
          <cell r="CA8">
            <v>15643.080352765279</v>
          </cell>
          <cell r="CB8">
            <v>18005.550780671274</v>
          </cell>
          <cell r="CD8">
            <v>45009</v>
          </cell>
          <cell r="CE8">
            <v>45376</v>
          </cell>
        </row>
        <row r="9">
          <cell r="CA9">
            <v>0.56430803527652795</v>
          </cell>
          <cell r="CB9">
            <v>0.34184763593603562</v>
          </cell>
          <cell r="CD9">
            <v>44783</v>
          </cell>
          <cell r="CE9">
            <v>45510</v>
          </cell>
        </row>
      </sheetData>
      <sheetData sheetId="19"/>
      <sheetData sheetId="20"/>
      <sheetData sheetId="21"/>
      <sheetData sheetId="22"/>
      <sheetData sheetId="23"/>
      <sheetData sheetId="24">
        <row r="2">
          <cell r="CA2">
            <v>5475.3743234693429</v>
          </cell>
        </row>
      </sheetData>
      <sheetData sheetId="25"/>
      <sheetData sheetId="26"/>
      <sheetData sheetId="27"/>
      <sheetData sheetId="28"/>
      <sheetData sheetId="29"/>
      <sheetData sheetId="30">
        <row r="2">
          <cell r="CA2">
            <v>43.798332763159124</v>
          </cell>
        </row>
      </sheetData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>
        <row r="1">
          <cell r="L1">
            <v>45016</v>
          </cell>
        </row>
      </sheetData>
      <sheetData sheetId="3"/>
      <sheetData sheetId="4"/>
      <sheetData sheetId="5"/>
      <sheetData sheetId="6">
        <row r="1">
          <cell r="L1">
            <v>45016</v>
          </cell>
        </row>
      </sheetData>
      <sheetData sheetId="7"/>
      <sheetData sheetId="8"/>
      <sheetData sheetId="9">
        <row r="1">
          <cell r="L1">
            <v>45016</v>
          </cell>
        </row>
      </sheetData>
      <sheetData sheetId="10"/>
      <sheetData sheetId="11"/>
      <sheetData sheetId="12"/>
      <sheetData sheetId="13"/>
      <sheetData sheetId="14">
        <row r="1">
          <cell r="L1">
            <v>45016</v>
          </cell>
        </row>
      </sheetData>
      <sheetData sheetId="15"/>
      <sheetData sheetId="16"/>
      <sheetData sheetId="17">
        <row r="2">
          <cell r="CA2">
            <v>6246.2914856383422</v>
          </cell>
        </row>
      </sheetData>
      <sheetData sheetId="18"/>
      <sheetData sheetId="19"/>
      <sheetData sheetId="20"/>
      <sheetData sheetId="21"/>
      <sheetData sheetId="22">
        <row r="1">
          <cell r="L1">
            <v>45016</v>
          </cell>
        </row>
      </sheetData>
      <sheetData sheetId="23"/>
      <sheetData sheetId="24"/>
      <sheetData sheetId="25"/>
      <sheetData sheetId="26">
        <row r="1">
          <cell r="L1">
            <v>45016</v>
          </cell>
        </row>
      </sheetData>
      <sheetData sheetId="27"/>
      <sheetData sheetId="28"/>
      <sheetData sheetId="29"/>
      <sheetData sheetId="30">
        <row r="1">
          <cell r="L1">
            <v>45016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>
        <row r="1">
          <cell r="L1">
            <v>45044</v>
          </cell>
        </row>
      </sheetData>
      <sheetData sheetId="3"/>
      <sheetData sheetId="4"/>
      <sheetData sheetId="5"/>
      <sheetData sheetId="6">
        <row r="1">
          <cell r="L1">
            <v>45044</v>
          </cell>
        </row>
      </sheetData>
      <sheetData sheetId="7"/>
      <sheetData sheetId="8"/>
      <sheetData sheetId="9">
        <row r="1">
          <cell r="L1">
            <v>45044</v>
          </cell>
        </row>
      </sheetData>
      <sheetData sheetId="10"/>
      <sheetData sheetId="11"/>
      <sheetData sheetId="12"/>
      <sheetData sheetId="13"/>
      <sheetData sheetId="14">
        <row r="1">
          <cell r="L1">
            <v>45044</v>
          </cell>
        </row>
      </sheetData>
      <sheetData sheetId="15"/>
      <sheetData sheetId="16"/>
      <sheetData sheetId="17">
        <row r="2">
          <cell r="CA2">
            <v>6243.7695004593252</v>
          </cell>
        </row>
      </sheetData>
      <sheetData sheetId="18"/>
      <sheetData sheetId="19"/>
      <sheetData sheetId="20"/>
      <sheetData sheetId="21"/>
      <sheetData sheetId="22">
        <row r="1">
          <cell r="L1">
            <v>45044</v>
          </cell>
        </row>
      </sheetData>
      <sheetData sheetId="23"/>
      <sheetData sheetId="24"/>
      <sheetData sheetId="25"/>
      <sheetData sheetId="26">
        <row r="1">
          <cell r="L1">
            <v>45044</v>
          </cell>
        </row>
      </sheetData>
      <sheetData sheetId="27"/>
      <sheetData sheetId="28"/>
      <sheetData sheetId="29"/>
      <sheetData sheetId="30">
        <row r="1">
          <cell r="L1">
            <v>45044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>
        <row r="1">
          <cell r="L1">
            <v>45107</v>
          </cell>
        </row>
      </sheetData>
      <sheetData sheetId="3"/>
      <sheetData sheetId="4"/>
      <sheetData sheetId="5"/>
      <sheetData sheetId="6">
        <row r="1">
          <cell r="L1">
            <v>45107</v>
          </cell>
        </row>
      </sheetData>
      <sheetData sheetId="7"/>
      <sheetData sheetId="8"/>
      <sheetData sheetId="9">
        <row r="1">
          <cell r="L1">
            <v>45107</v>
          </cell>
        </row>
      </sheetData>
      <sheetData sheetId="10"/>
      <sheetData sheetId="11"/>
      <sheetData sheetId="12"/>
      <sheetData sheetId="13"/>
      <sheetData sheetId="14">
        <row r="1">
          <cell r="L1">
            <v>45107</v>
          </cell>
        </row>
      </sheetData>
      <sheetData sheetId="15"/>
      <sheetData sheetId="16"/>
      <sheetData sheetId="17">
        <row r="2">
          <cell r="CA2">
            <v>6423.0949207952999</v>
          </cell>
        </row>
      </sheetData>
      <sheetData sheetId="18"/>
      <sheetData sheetId="19"/>
      <sheetData sheetId="20"/>
      <sheetData sheetId="21"/>
      <sheetData sheetId="22">
        <row r="1">
          <cell r="L1">
            <v>45107</v>
          </cell>
        </row>
      </sheetData>
      <sheetData sheetId="23"/>
      <sheetData sheetId="24"/>
      <sheetData sheetId="25"/>
      <sheetData sheetId="26">
        <row r="1">
          <cell r="L1">
            <v>45107</v>
          </cell>
        </row>
      </sheetData>
      <sheetData sheetId="27"/>
      <sheetData sheetId="28"/>
      <sheetData sheetId="29"/>
      <sheetData sheetId="30">
        <row r="1">
          <cell r="L1">
            <v>45107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>
        <row r="1">
          <cell r="L1">
            <v>45138</v>
          </cell>
        </row>
      </sheetData>
      <sheetData sheetId="3"/>
      <sheetData sheetId="4"/>
      <sheetData sheetId="5"/>
      <sheetData sheetId="6">
        <row r="1">
          <cell r="L1">
            <v>45138</v>
          </cell>
        </row>
      </sheetData>
      <sheetData sheetId="7"/>
      <sheetData sheetId="8"/>
      <sheetData sheetId="9">
        <row r="1">
          <cell r="L1">
            <v>45138</v>
          </cell>
        </row>
      </sheetData>
      <sheetData sheetId="10"/>
      <sheetData sheetId="11"/>
      <sheetData sheetId="12"/>
      <sheetData sheetId="13"/>
      <sheetData sheetId="14">
        <row r="1">
          <cell r="L1">
            <v>45138</v>
          </cell>
        </row>
      </sheetData>
      <sheetData sheetId="15"/>
      <sheetData sheetId="16"/>
      <sheetData sheetId="17">
        <row r="2">
          <cell r="CA2">
            <v>6423.4364061336983</v>
          </cell>
        </row>
      </sheetData>
      <sheetData sheetId="18"/>
      <sheetData sheetId="19"/>
      <sheetData sheetId="20"/>
      <sheetData sheetId="21"/>
      <sheetData sheetId="22">
        <row r="1">
          <cell r="L1">
            <v>45138</v>
          </cell>
        </row>
      </sheetData>
      <sheetData sheetId="23"/>
      <sheetData sheetId="24"/>
      <sheetData sheetId="25"/>
      <sheetData sheetId="26">
        <row r="1">
          <cell r="L1">
            <v>45138</v>
          </cell>
        </row>
      </sheetData>
      <sheetData sheetId="27"/>
      <sheetData sheetId="28"/>
      <sheetData sheetId="29"/>
      <sheetData sheetId="30">
        <row r="1">
          <cell r="L1">
            <v>45138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>
        <row r="1">
          <cell r="L1">
            <v>45169</v>
          </cell>
        </row>
      </sheetData>
      <sheetData sheetId="3"/>
      <sheetData sheetId="4"/>
      <sheetData sheetId="5"/>
      <sheetData sheetId="6">
        <row r="1">
          <cell r="L1">
            <v>45169</v>
          </cell>
        </row>
      </sheetData>
      <sheetData sheetId="7"/>
      <sheetData sheetId="8"/>
      <sheetData sheetId="9">
        <row r="1">
          <cell r="L1">
            <v>45169</v>
          </cell>
        </row>
      </sheetData>
      <sheetData sheetId="10"/>
      <sheetData sheetId="11"/>
      <sheetData sheetId="12"/>
      <sheetData sheetId="13"/>
      <sheetData sheetId="14">
        <row r="1">
          <cell r="L1">
            <v>45169</v>
          </cell>
        </row>
      </sheetData>
      <sheetData sheetId="15"/>
      <sheetData sheetId="16"/>
      <sheetData sheetId="17">
        <row r="2">
          <cell r="CA2">
            <v>6439.602075805753</v>
          </cell>
        </row>
      </sheetData>
      <sheetData sheetId="18"/>
      <sheetData sheetId="19"/>
      <sheetData sheetId="20"/>
      <sheetData sheetId="21"/>
      <sheetData sheetId="22">
        <row r="1">
          <cell r="L1">
            <v>45169</v>
          </cell>
        </row>
      </sheetData>
      <sheetData sheetId="23"/>
      <sheetData sheetId="24"/>
      <sheetData sheetId="25"/>
      <sheetData sheetId="26">
        <row r="1">
          <cell r="L1">
            <v>45169</v>
          </cell>
        </row>
      </sheetData>
      <sheetData sheetId="27"/>
      <sheetData sheetId="28"/>
      <sheetData sheetId="29"/>
      <sheetData sheetId="30">
        <row r="1">
          <cell r="L1">
            <v>45168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>
        <row r="1">
          <cell r="L1">
            <v>45198</v>
          </cell>
        </row>
      </sheetData>
      <sheetData sheetId="3"/>
      <sheetData sheetId="4"/>
      <sheetData sheetId="5"/>
      <sheetData sheetId="6">
        <row r="1">
          <cell r="L1">
            <v>45198</v>
          </cell>
        </row>
      </sheetData>
      <sheetData sheetId="7"/>
      <sheetData sheetId="8"/>
      <sheetData sheetId="9">
        <row r="1">
          <cell r="L1">
            <v>45198</v>
          </cell>
        </row>
      </sheetData>
      <sheetData sheetId="10"/>
      <sheetData sheetId="11"/>
      <sheetData sheetId="12"/>
      <sheetData sheetId="13"/>
      <sheetData sheetId="14">
        <row r="1">
          <cell r="L1">
            <v>45198</v>
          </cell>
        </row>
      </sheetData>
      <sheetData sheetId="15"/>
      <sheetData sheetId="16"/>
      <sheetData sheetId="17">
        <row r="2">
          <cell r="CA2">
            <v>6638.2723769490403</v>
          </cell>
        </row>
      </sheetData>
      <sheetData sheetId="18"/>
      <sheetData sheetId="19"/>
      <sheetData sheetId="20"/>
      <sheetData sheetId="21"/>
      <sheetData sheetId="22">
        <row r="1">
          <cell r="L1">
            <v>45198</v>
          </cell>
        </row>
      </sheetData>
      <sheetData sheetId="23"/>
      <sheetData sheetId="24"/>
      <sheetData sheetId="25"/>
      <sheetData sheetId="26">
        <row r="1">
          <cell r="L1">
            <v>45198</v>
          </cell>
        </row>
      </sheetData>
      <sheetData sheetId="27"/>
      <sheetData sheetId="28"/>
      <sheetData sheetId="29"/>
      <sheetData sheetId="30">
        <row r="1">
          <cell r="L1">
            <v>45198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IPS FIA"/>
      <sheetName val="Herald"/>
      <sheetName val="HD"/>
      <sheetName val="K_HD"/>
      <sheetName val="K_HERALD"/>
      <sheetName val="S_HD"/>
      <sheetName val="HM"/>
      <sheetName val="K_HM"/>
      <sheetName val="S_HM"/>
      <sheetName val="DCP"/>
      <sheetName val="DCP1"/>
      <sheetName val="K_DCP"/>
      <sheetName val="S_DCP"/>
      <sheetName val="Michelangelo"/>
      <sheetName val="MICHI"/>
      <sheetName val="K_MICHI"/>
      <sheetName val="S_MICH"/>
      <sheetName val="ALC"/>
      <sheetName val="Alchemist"/>
      <sheetName val="Matador"/>
      <sheetName val="K_ALC"/>
      <sheetName val="S_ALC"/>
      <sheetName val="AUD"/>
      <sheetName val="Audas"/>
      <sheetName val="K_AUD"/>
      <sheetName val="S_AUD"/>
      <sheetName val="MONO"/>
      <sheetName val="Monolith"/>
      <sheetName val="K_MONO"/>
      <sheetName val="S_MONO"/>
      <sheetName val="EQ"/>
      <sheetName val="Equity"/>
      <sheetName val="K_EQ"/>
      <sheetName val="S_EQ"/>
      <sheetName val="Zile"/>
      <sheetName val="VUAN"/>
      <sheetName val="MRM"/>
      <sheetName val="Sheet1"/>
    </sheetNames>
    <sheetDataSet>
      <sheetData sheetId="0"/>
      <sheetData sheetId="1"/>
      <sheetData sheetId="2">
        <row r="1">
          <cell r="L1">
            <v>45230</v>
          </cell>
        </row>
      </sheetData>
      <sheetData sheetId="3"/>
      <sheetData sheetId="4"/>
      <sheetData sheetId="5"/>
      <sheetData sheetId="6">
        <row r="1">
          <cell r="L1">
            <v>45230</v>
          </cell>
        </row>
      </sheetData>
      <sheetData sheetId="7"/>
      <sheetData sheetId="8"/>
      <sheetData sheetId="9">
        <row r="1">
          <cell r="L1">
            <v>45230</v>
          </cell>
        </row>
      </sheetData>
      <sheetData sheetId="10"/>
      <sheetData sheetId="11"/>
      <sheetData sheetId="12"/>
      <sheetData sheetId="13"/>
      <sheetData sheetId="14">
        <row r="1">
          <cell r="L1">
            <v>45230</v>
          </cell>
        </row>
      </sheetData>
      <sheetData sheetId="15"/>
      <sheetData sheetId="16"/>
      <sheetData sheetId="17">
        <row r="2">
          <cell r="CA2">
            <v>6638.3273478912924</v>
          </cell>
        </row>
      </sheetData>
      <sheetData sheetId="18"/>
      <sheetData sheetId="19"/>
      <sheetData sheetId="20"/>
      <sheetData sheetId="21"/>
      <sheetData sheetId="22">
        <row r="1">
          <cell r="L1">
            <v>45230</v>
          </cell>
        </row>
      </sheetData>
      <sheetData sheetId="23"/>
      <sheetData sheetId="24"/>
      <sheetData sheetId="25"/>
      <sheetData sheetId="26">
        <row r="1">
          <cell r="L1">
            <v>45230</v>
          </cell>
        </row>
      </sheetData>
      <sheetData sheetId="27"/>
      <sheetData sheetId="28"/>
      <sheetData sheetId="29"/>
      <sheetData sheetId="30">
        <row r="1">
          <cell r="L1">
            <v>45230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3ED64-24A9-4E9A-9E08-4590AF185893}">
  <dimension ref="A1:W41"/>
  <sheetViews>
    <sheetView tabSelected="1" zoomScale="80" zoomScaleNormal="80" workbookViewId="0">
      <pane xSplit="1" ySplit="5" topLeftCell="B32" activePane="bottomRight" state="frozen"/>
      <selection pane="topRight" activeCell="B1" sqref="B1"/>
      <selection pane="bottomLeft" activeCell="A6" sqref="A6"/>
      <selection pane="bottomRight" activeCell="I47" sqref="I47"/>
    </sheetView>
  </sheetViews>
  <sheetFormatPr defaultRowHeight="14.4" x14ac:dyDescent="0.3"/>
  <cols>
    <col min="1" max="1" width="24.88671875" bestFit="1" customWidth="1"/>
    <col min="2" max="2" width="11.109375" style="2" customWidth="1"/>
    <col min="3" max="3" width="14.6640625" customWidth="1"/>
    <col min="4" max="4" width="12.5546875" style="3" customWidth="1"/>
    <col min="5" max="5" width="14.6640625" bestFit="1" customWidth="1"/>
    <col min="6" max="6" width="13.6640625" style="2" customWidth="1"/>
    <col min="7" max="7" width="14.88671875" customWidth="1"/>
    <col min="8" max="8" width="11.109375" style="2" customWidth="1"/>
    <col min="9" max="9" width="14.6640625" customWidth="1"/>
    <col min="10" max="10" width="12.5546875" style="3" customWidth="1"/>
    <col min="11" max="11" width="14.6640625" bestFit="1" customWidth="1"/>
    <col min="12" max="12" width="13.6640625" style="2" customWidth="1"/>
    <col min="13" max="13" width="14.88671875" bestFit="1" customWidth="1"/>
    <col min="14" max="14" width="11.33203125" style="2" customWidth="1"/>
    <col min="15" max="15" width="14.6640625" customWidth="1"/>
    <col min="16" max="16" width="12.5546875" style="3" customWidth="1"/>
    <col min="17" max="17" width="14.6640625" bestFit="1" customWidth="1"/>
    <col min="18" max="18" width="13.6640625" style="2" customWidth="1"/>
    <col min="19" max="19" width="14.88671875" bestFit="1" customWidth="1"/>
    <col min="20" max="20" width="11.33203125" style="2" customWidth="1"/>
    <col min="21" max="21" width="14.6640625" customWidth="1"/>
    <col min="22" max="22" width="12.5546875" style="3" customWidth="1"/>
    <col min="23" max="23" width="14.6640625" bestFit="1" customWidth="1"/>
  </cols>
  <sheetData>
    <row r="1" spans="1:23" x14ac:dyDescent="0.3">
      <c r="A1" s="1" t="s">
        <v>0</v>
      </c>
    </row>
    <row r="2" spans="1:23" x14ac:dyDescent="0.3">
      <c r="A2" t="s">
        <v>1</v>
      </c>
      <c r="B2" s="4">
        <v>10000</v>
      </c>
    </row>
    <row r="3" spans="1:23" ht="15" thickBot="1" x14ac:dyDescent="0.35">
      <c r="A3" t="s">
        <v>2</v>
      </c>
    </row>
    <row r="4" spans="1:23" s="5" customFormat="1" ht="15" thickBot="1" x14ac:dyDescent="0.35">
      <c r="A4" s="32" t="s">
        <v>3</v>
      </c>
      <c r="B4" s="34" t="s">
        <v>4</v>
      </c>
      <c r="C4" s="34"/>
      <c r="D4" s="34"/>
      <c r="E4" s="34"/>
      <c r="F4" s="34"/>
      <c r="G4" s="35"/>
      <c r="H4" s="36" t="s">
        <v>5</v>
      </c>
      <c r="I4" s="37"/>
      <c r="J4" s="37"/>
      <c r="K4" s="37"/>
      <c r="L4" s="37"/>
      <c r="M4" s="38"/>
      <c r="N4" s="39" t="s">
        <v>6</v>
      </c>
      <c r="O4" s="40"/>
      <c r="P4" s="40"/>
      <c r="Q4" s="40"/>
      <c r="R4" s="40"/>
      <c r="S4" s="40"/>
      <c r="T4" s="41" t="s">
        <v>7</v>
      </c>
      <c r="U4" s="42"/>
      <c r="V4" s="42"/>
      <c r="W4" s="43"/>
    </row>
    <row r="5" spans="1:23" s="21" customFormat="1" ht="101.4" thickBot="1" x14ac:dyDescent="0.35">
      <c r="A5" s="33"/>
      <c r="B5" s="6" t="s">
        <v>8</v>
      </c>
      <c r="C5" s="7" t="s">
        <v>9</v>
      </c>
      <c r="D5" s="8" t="s">
        <v>10</v>
      </c>
      <c r="E5" s="7" t="s">
        <v>11</v>
      </c>
      <c r="F5" s="7" t="s">
        <v>12</v>
      </c>
      <c r="G5" s="9" t="s">
        <v>13</v>
      </c>
      <c r="H5" s="10" t="s">
        <v>8</v>
      </c>
      <c r="I5" s="11" t="s">
        <v>9</v>
      </c>
      <c r="J5" s="12" t="s">
        <v>10</v>
      </c>
      <c r="K5" s="11" t="s">
        <v>11</v>
      </c>
      <c r="L5" s="11" t="s">
        <v>12</v>
      </c>
      <c r="M5" s="13" t="s">
        <v>13</v>
      </c>
      <c r="N5" s="14" t="s">
        <v>8</v>
      </c>
      <c r="O5" s="15" t="s">
        <v>9</v>
      </c>
      <c r="P5" s="16" t="s">
        <v>10</v>
      </c>
      <c r="Q5" s="15" t="s">
        <v>11</v>
      </c>
      <c r="R5" s="15" t="s">
        <v>12</v>
      </c>
      <c r="S5" s="17" t="s">
        <v>13</v>
      </c>
      <c r="T5" s="18" t="s">
        <v>8</v>
      </c>
      <c r="U5" s="19" t="s">
        <v>9</v>
      </c>
      <c r="V5" s="20" t="s">
        <v>10</v>
      </c>
      <c r="W5" s="19" t="s">
        <v>11</v>
      </c>
    </row>
    <row r="6" spans="1:23" s="21" customFormat="1" ht="28.8" x14ac:dyDescent="0.3">
      <c r="A6" s="22">
        <v>44926</v>
      </c>
      <c r="B6" s="23">
        <v>0.47743900127053962</v>
      </c>
      <c r="C6" s="23">
        <v>0.23596527515028765</v>
      </c>
      <c r="D6" s="24">
        <v>14774.390012705397</v>
      </c>
      <c r="E6" s="24">
        <v>15276.101613773262</v>
      </c>
      <c r="F6" s="25" t="s">
        <v>14</v>
      </c>
      <c r="G6" s="25" t="s">
        <v>15</v>
      </c>
      <c r="H6" s="23">
        <v>4.3774498578217497E-2</v>
      </c>
      <c r="I6" s="23">
        <v>4.75775801313707E-2</v>
      </c>
      <c r="J6" s="24">
        <v>10437.744985782176</v>
      </c>
      <c r="K6" s="24">
        <v>10974.187863938983</v>
      </c>
      <c r="L6" s="25" t="s">
        <v>16</v>
      </c>
      <c r="M6" s="25" t="s">
        <v>17</v>
      </c>
      <c r="N6" s="23">
        <v>-0.23244867029132268</v>
      </c>
      <c r="O6" s="23">
        <v>-0.10863945108520845</v>
      </c>
      <c r="P6" s="24">
        <v>7675.5132970867726</v>
      </c>
      <c r="Q6" s="24">
        <v>7945.2362816167843</v>
      </c>
      <c r="R6" s="25" t="s">
        <v>18</v>
      </c>
      <c r="S6" s="25" t="s">
        <v>19</v>
      </c>
      <c r="T6" s="23">
        <v>-0.74638082793321803</v>
      </c>
      <c r="U6" s="23">
        <v>-0.5035347071008065</v>
      </c>
      <c r="V6" s="24">
        <v>2536.1917206678199</v>
      </c>
      <c r="W6" s="24">
        <v>2464.7778705348201</v>
      </c>
    </row>
    <row r="7" spans="1:23" s="21" customFormat="1" ht="28.8" x14ac:dyDescent="0.3">
      <c r="A7" s="22">
        <f>[1]AUD!L1</f>
        <v>44957</v>
      </c>
      <c r="B7" s="26">
        <v>0.47182490257967846</v>
      </c>
      <c r="C7" s="26">
        <v>0.23898272069297555</v>
      </c>
      <c r="D7" s="27">
        <v>14718.249025796784</v>
      </c>
      <c r="E7" s="27">
        <v>15350.781821757679</v>
      </c>
      <c r="F7" s="28" t="s">
        <v>20</v>
      </c>
      <c r="G7" s="28" t="s">
        <v>21</v>
      </c>
      <c r="H7" s="26">
        <v>4.860511832243479E-2</v>
      </c>
      <c r="I7" s="26">
        <v>4.7782909625427861E-2</v>
      </c>
      <c r="J7" s="27">
        <v>10486.051183224348</v>
      </c>
      <c r="K7" s="27">
        <v>10978.490257031277</v>
      </c>
      <c r="L7" s="28" t="s">
        <v>22</v>
      </c>
      <c r="M7" s="28" t="s">
        <v>23</v>
      </c>
      <c r="N7" s="26">
        <v>-0.22936602989918545</v>
      </c>
      <c r="O7" s="26">
        <v>-0.10555862651429904</v>
      </c>
      <c r="P7" s="27">
        <v>7706.3397010081453</v>
      </c>
      <c r="Q7" s="27">
        <v>8000.2537060298728</v>
      </c>
      <c r="R7" s="28" t="s">
        <v>24</v>
      </c>
      <c r="S7" s="28" t="s">
        <v>25</v>
      </c>
      <c r="T7" s="26">
        <v>-0.74878215266378589</v>
      </c>
      <c r="U7" s="26">
        <v>-0.50435438953616085</v>
      </c>
      <c r="V7" s="27">
        <v>2512.1784733621407</v>
      </c>
      <c r="W7" s="27">
        <v>2456.6457117207183</v>
      </c>
    </row>
    <row r="8" spans="1:23" s="21" customFormat="1" ht="28.8" x14ac:dyDescent="0.3">
      <c r="A8" s="22">
        <f>[2]AUD!L1</f>
        <v>44985</v>
      </c>
      <c r="B8" s="26">
        <v>0.47182490257967846</v>
      </c>
      <c r="C8" s="26">
        <v>0.23898272069297555</v>
      </c>
      <c r="D8" s="27">
        <v>14718.249025796784</v>
      </c>
      <c r="E8" s="27">
        <v>15350.781821757679</v>
      </c>
      <c r="F8" s="28" t="s">
        <v>20</v>
      </c>
      <c r="G8" s="28" t="s">
        <v>21</v>
      </c>
      <c r="H8" s="26">
        <v>4.860511832243479E-2</v>
      </c>
      <c r="I8" s="26">
        <v>4.7782909625427861E-2</v>
      </c>
      <c r="J8" s="27">
        <v>10486.051183224348</v>
      </c>
      <c r="K8" s="27">
        <v>10978.490257031277</v>
      </c>
      <c r="L8" s="28" t="s">
        <v>22</v>
      </c>
      <c r="M8" s="28" t="s">
        <v>23</v>
      </c>
      <c r="N8" s="26">
        <v>-0.22936602989918545</v>
      </c>
      <c r="O8" s="26">
        <v>-0.10555862651429904</v>
      </c>
      <c r="P8" s="27">
        <v>7706.3397010081453</v>
      </c>
      <c r="Q8" s="27">
        <v>8000.2537060298728</v>
      </c>
      <c r="R8" s="28" t="s">
        <v>24</v>
      </c>
      <c r="S8" s="28" t="s">
        <v>25</v>
      </c>
      <c r="T8" s="26">
        <v>-0.74878621909193455</v>
      </c>
      <c r="U8" s="26">
        <v>-0.50435638390488036</v>
      </c>
      <c r="V8" s="27">
        <v>2512.1378090806547</v>
      </c>
      <c r="W8" s="27">
        <v>2456.6259417584633</v>
      </c>
    </row>
    <row r="9" spans="1:23" s="21" customFormat="1" ht="28.8" x14ac:dyDescent="0.3">
      <c r="A9" s="22">
        <f>[3]AUD!L$1</f>
        <v>45016</v>
      </c>
      <c r="B9" s="26">
        <v>0.47182490257967846</v>
      </c>
      <c r="C9" s="26">
        <v>0.23898272069297555</v>
      </c>
      <c r="D9" s="27">
        <v>14718.249025796784</v>
      </c>
      <c r="E9" s="27">
        <v>15350.781821757679</v>
      </c>
      <c r="F9" s="28" t="s">
        <v>20</v>
      </c>
      <c r="G9" s="28" t="s">
        <v>21</v>
      </c>
      <c r="H9" s="26">
        <v>4.864676641778657E-2</v>
      </c>
      <c r="I9" s="26">
        <v>4.7783189592651043E-2</v>
      </c>
      <c r="J9" s="27">
        <v>10486.467664177866</v>
      </c>
      <c r="K9" s="27">
        <v>10978.496123929495</v>
      </c>
      <c r="L9" s="28" t="s">
        <v>26</v>
      </c>
      <c r="M9" s="28" t="s">
        <v>23</v>
      </c>
      <c r="N9" s="26">
        <v>-0.22936602989918545</v>
      </c>
      <c r="O9" s="26">
        <v>-0.10555862651429904</v>
      </c>
      <c r="P9" s="27">
        <v>7706.3397010081453</v>
      </c>
      <c r="Q9" s="27">
        <v>8000.2537060298728</v>
      </c>
      <c r="R9" s="28" t="s">
        <v>24</v>
      </c>
      <c r="S9" s="28" t="s">
        <v>25</v>
      </c>
      <c r="T9" s="26">
        <v>-0.74086915321366154</v>
      </c>
      <c r="U9" s="26">
        <v>-0.50596885576959072</v>
      </c>
      <c r="V9" s="27">
        <v>2591.308467863385</v>
      </c>
      <c r="W9" s="27">
        <v>2440.6677146960747</v>
      </c>
    </row>
    <row r="10" spans="1:23" s="21" customFormat="1" ht="28.8" x14ac:dyDescent="0.3">
      <c r="A10" s="22">
        <f>[4]AUD!L$1</f>
        <v>45044</v>
      </c>
      <c r="B10" s="26">
        <v>0.47182490257967846</v>
      </c>
      <c r="C10" s="26">
        <v>0.22140281030907238</v>
      </c>
      <c r="D10" s="27">
        <v>14718.249025796784</v>
      </c>
      <c r="E10" s="27">
        <v>14918.248250308996</v>
      </c>
      <c r="F10" s="28" t="s">
        <v>20</v>
      </c>
      <c r="G10" s="28" t="s">
        <v>27</v>
      </c>
      <c r="H10" s="26">
        <v>4.860511832243479E-2</v>
      </c>
      <c r="I10" s="26">
        <v>4.8132134380439506E-2</v>
      </c>
      <c r="J10" s="27">
        <v>10486.051183224348</v>
      </c>
      <c r="K10" s="27">
        <v>10985.809711208956</v>
      </c>
      <c r="L10" s="28" t="s">
        <v>22</v>
      </c>
      <c r="M10" s="28" t="s">
        <v>28</v>
      </c>
      <c r="N10" s="26">
        <v>-0.22936602989918545</v>
      </c>
      <c r="O10" s="26">
        <v>-0.10849004202443679</v>
      </c>
      <c r="P10" s="27">
        <v>7706.3397010081453</v>
      </c>
      <c r="Q10" s="27">
        <v>7947.9000516959049</v>
      </c>
      <c r="R10" s="28" t="s">
        <v>24</v>
      </c>
      <c r="S10" s="28" t="s">
        <v>29</v>
      </c>
      <c r="T10" s="26">
        <v>-0.74106296189565812</v>
      </c>
      <c r="U10" s="26">
        <v>-0.50618684152927651</v>
      </c>
      <c r="V10" s="27">
        <v>2589.370381043419</v>
      </c>
      <c r="W10" s="27">
        <v>2438.514354788319</v>
      </c>
    </row>
    <row r="11" spans="1:23" s="21" customFormat="1" ht="28.8" x14ac:dyDescent="0.3">
      <c r="A11" s="22">
        <f>[5]AUD!L$1</f>
        <v>45107</v>
      </c>
      <c r="B11" s="26">
        <v>0.52252368980615138</v>
      </c>
      <c r="C11" s="26">
        <v>0.22569927858873307</v>
      </c>
      <c r="D11" s="27">
        <v>15225.236898061514</v>
      </c>
      <c r="E11" s="27">
        <v>15023.387215329407</v>
      </c>
      <c r="F11" s="28" t="s">
        <v>30</v>
      </c>
      <c r="G11" s="28" t="s">
        <v>31</v>
      </c>
      <c r="H11" s="26">
        <v>5.2516046306134809E-2</v>
      </c>
      <c r="I11" s="26">
        <v>4.8647484119760165E-2</v>
      </c>
      <c r="J11" s="27">
        <v>10525.160463061347</v>
      </c>
      <c r="K11" s="27">
        <v>10996.615459507027</v>
      </c>
      <c r="L11" s="28" t="s">
        <v>32</v>
      </c>
      <c r="M11" s="28" t="s">
        <v>33</v>
      </c>
      <c r="N11" s="26">
        <v>-0.22263474445529124</v>
      </c>
      <c r="O11" s="26">
        <v>-9.8498376721500969E-2</v>
      </c>
      <c r="P11" s="27">
        <v>7773.6525554470882</v>
      </c>
      <c r="Q11" s="27">
        <v>8127.0517677376874</v>
      </c>
      <c r="R11" s="28" t="s">
        <v>34</v>
      </c>
      <c r="S11" s="28" t="s">
        <v>35</v>
      </c>
      <c r="T11" s="26">
        <v>-0.74167818268025998</v>
      </c>
      <c r="U11" s="26">
        <v>-0.53550171560685733</v>
      </c>
      <c r="V11" s="27">
        <v>2583.2181731974006</v>
      </c>
      <c r="W11" s="27">
        <v>2157.5865620417289</v>
      </c>
    </row>
    <row r="12" spans="1:23" s="21" customFormat="1" ht="28.8" x14ac:dyDescent="0.3">
      <c r="A12" s="22">
        <f>[5]AUD!L$1</f>
        <v>45107</v>
      </c>
      <c r="B12" s="26">
        <v>0.52252368980615138</v>
      </c>
      <c r="C12" s="26">
        <v>0.22569927858873307</v>
      </c>
      <c r="D12" s="27">
        <v>15225.236898061514</v>
      </c>
      <c r="E12" s="27">
        <v>15023.387215329407</v>
      </c>
      <c r="F12" s="28" t="s">
        <v>30</v>
      </c>
      <c r="G12" s="28" t="s">
        <v>31</v>
      </c>
      <c r="H12" s="26">
        <v>5.2516046306134809E-2</v>
      </c>
      <c r="I12" s="26">
        <v>4.8647484119760165E-2</v>
      </c>
      <c r="J12" s="27">
        <v>10525.160463061347</v>
      </c>
      <c r="K12" s="27">
        <v>10996.615459507027</v>
      </c>
      <c r="L12" s="28" t="s">
        <v>32</v>
      </c>
      <c r="M12" s="28" t="s">
        <v>33</v>
      </c>
      <c r="N12" s="26">
        <v>-0.22263474445529124</v>
      </c>
      <c r="O12" s="26">
        <v>-9.8498376721500969E-2</v>
      </c>
      <c r="P12" s="27">
        <v>7773.6525554470882</v>
      </c>
      <c r="Q12" s="27">
        <v>8127.0517677376874</v>
      </c>
      <c r="R12" s="28" t="s">
        <v>34</v>
      </c>
      <c r="S12" s="28" t="s">
        <v>35</v>
      </c>
      <c r="T12" s="26">
        <v>-0.74167818268025998</v>
      </c>
      <c r="U12" s="26">
        <v>-0.53550171560685733</v>
      </c>
      <c r="V12" s="27">
        <v>2583.2181731974006</v>
      </c>
      <c r="W12" s="27">
        <v>2157.5865620417289</v>
      </c>
    </row>
    <row r="13" spans="1:23" s="21" customFormat="1" ht="28.8" x14ac:dyDescent="0.3">
      <c r="A13" s="22">
        <f>[6]AUD!L$1</f>
        <v>45138</v>
      </c>
      <c r="B13" s="26">
        <v>0.52305716138959657</v>
      </c>
      <c r="C13" s="26">
        <v>0.27901988389041543</v>
      </c>
      <c r="D13" s="27">
        <v>15230.571613895965</v>
      </c>
      <c r="E13" s="27">
        <v>16358.918633870519</v>
      </c>
      <c r="F13" s="28" t="s">
        <v>36</v>
      </c>
      <c r="G13" s="28" t="s">
        <v>37</v>
      </c>
      <c r="H13" s="26">
        <v>5.6377538267385369E-2</v>
      </c>
      <c r="I13" s="26">
        <v>4.7868179227833485E-2</v>
      </c>
      <c r="J13" s="27">
        <v>10563.775382673854</v>
      </c>
      <c r="K13" s="27">
        <v>10980.27721038255</v>
      </c>
      <c r="L13" s="28" t="s">
        <v>38</v>
      </c>
      <c r="M13" s="28" t="s">
        <v>39</v>
      </c>
      <c r="N13" s="26">
        <v>-0.22263474445529124</v>
      </c>
      <c r="O13" s="26">
        <v>-0.10227493159449963</v>
      </c>
      <c r="P13" s="27">
        <v>7773.6525554470882</v>
      </c>
      <c r="Q13" s="27">
        <v>8059.1029844366021</v>
      </c>
      <c r="R13" s="28" t="s">
        <v>34</v>
      </c>
      <c r="S13" s="28" t="s">
        <v>40</v>
      </c>
      <c r="T13" s="26">
        <v>-0.74169124048132828</v>
      </c>
      <c r="U13" s="26">
        <v>-0.53615114752192283</v>
      </c>
      <c r="V13" s="27">
        <v>2583.0875951867174</v>
      </c>
      <c r="W13" s="27">
        <v>2151.5575794522902</v>
      </c>
    </row>
    <row r="14" spans="1:23" s="29" customFormat="1" ht="28.8" x14ac:dyDescent="0.3">
      <c r="A14" s="22">
        <f>[7]AUD!L$1</f>
        <v>45169</v>
      </c>
      <c r="B14" s="26">
        <v>0.52872773515807947</v>
      </c>
      <c r="C14" s="26">
        <v>0.28123017694781738</v>
      </c>
      <c r="D14" s="27">
        <v>15287.277351580795</v>
      </c>
      <c r="E14" s="27">
        <v>16415.507663217351</v>
      </c>
      <c r="F14" s="28" t="s">
        <v>41</v>
      </c>
      <c r="G14" s="28" t="s">
        <v>42</v>
      </c>
      <c r="H14" s="26">
        <v>6.0700928834289569E-2</v>
      </c>
      <c r="I14" s="26">
        <v>4.8647484119760165E-2</v>
      </c>
      <c r="J14" s="27">
        <v>10607.009288342895</v>
      </c>
      <c r="K14" s="27">
        <v>10996.615459507027</v>
      </c>
      <c r="L14" s="28" t="s">
        <v>43</v>
      </c>
      <c r="M14" s="28" t="s">
        <v>33</v>
      </c>
      <c r="N14" s="26">
        <v>-0.21856472048288639</v>
      </c>
      <c r="O14" s="26">
        <v>-9.8498376721500969E-2</v>
      </c>
      <c r="P14" s="27">
        <v>7814.3527951711367</v>
      </c>
      <c r="Q14" s="27">
        <v>8127.0517677376874</v>
      </c>
      <c r="R14" s="28" t="s">
        <v>44</v>
      </c>
      <c r="S14" s="28" t="s">
        <v>35</v>
      </c>
      <c r="T14" s="26">
        <v>-0.74299788475654371</v>
      </c>
      <c r="U14" s="26">
        <v>-0.54030617532057668</v>
      </c>
      <c r="V14" s="27">
        <v>2570.0211524345632</v>
      </c>
      <c r="W14" s="27">
        <v>2113.1841244839643</v>
      </c>
    </row>
    <row r="15" spans="1:23" s="29" customFormat="1" ht="28.8" x14ac:dyDescent="0.3">
      <c r="A15" s="22">
        <f>[8]AUD!L$1</f>
        <v>45198</v>
      </c>
      <c r="B15" s="26">
        <v>0.55158039150773863</v>
      </c>
      <c r="C15" s="26">
        <v>0.28467812848181917</v>
      </c>
      <c r="D15" s="27">
        <v>15515.803915077388</v>
      </c>
      <c r="E15" s="27">
        <v>16503.978937995496</v>
      </c>
      <c r="F15" s="28" t="s">
        <v>45</v>
      </c>
      <c r="G15" s="28" t="s">
        <v>46</v>
      </c>
      <c r="H15" s="26">
        <v>6.2681144251302653E-2</v>
      </c>
      <c r="I15" s="26">
        <v>4.7868179227833485E-2</v>
      </c>
      <c r="J15" s="27">
        <v>10626.811442513026</v>
      </c>
      <c r="K15" s="27">
        <v>10980.27721038255</v>
      </c>
      <c r="L15" s="28" t="s">
        <v>47</v>
      </c>
      <c r="M15" s="28" t="s">
        <v>39</v>
      </c>
      <c r="N15" s="26">
        <v>-0.22263474445529124</v>
      </c>
      <c r="O15" s="26">
        <v>-0.10227493159449963</v>
      </c>
      <c r="P15" s="27">
        <v>7773.6525554470882</v>
      </c>
      <c r="Q15" s="27">
        <v>8059.1029844366021</v>
      </c>
      <c r="R15" s="28" t="s">
        <v>34</v>
      </c>
      <c r="S15" s="28" t="s">
        <v>40</v>
      </c>
      <c r="T15" s="26">
        <v>-0.65411853077229409</v>
      </c>
      <c r="U15" s="26">
        <v>-0.54029373112583623</v>
      </c>
      <c r="V15" s="27">
        <v>3458.8146922770593</v>
      </c>
      <c r="W15" s="27">
        <v>2113.2985364220503</v>
      </c>
    </row>
    <row r="16" spans="1:23" s="29" customFormat="1" ht="28.8" x14ac:dyDescent="0.3">
      <c r="A16" s="22">
        <f>[9]AUD!L$1</f>
        <v>45230</v>
      </c>
      <c r="B16" s="26">
        <v>0.52872773515807947</v>
      </c>
      <c r="C16" s="26">
        <v>0.28123017694781738</v>
      </c>
      <c r="D16" s="27">
        <v>15287.277351580795</v>
      </c>
      <c r="E16" s="27">
        <v>16415.507663217351</v>
      </c>
      <c r="F16" s="28" t="s">
        <v>41</v>
      </c>
      <c r="G16" s="28" t="s">
        <v>42</v>
      </c>
      <c r="H16" s="26">
        <v>6.6279676413065522E-2</v>
      </c>
      <c r="I16" s="26">
        <v>4.8647484119760165E-2</v>
      </c>
      <c r="J16" s="27">
        <v>10662.796764130655</v>
      </c>
      <c r="K16" s="27">
        <v>10996.615459507027</v>
      </c>
      <c r="L16" s="28" t="s">
        <v>48</v>
      </c>
      <c r="M16" s="28" t="s">
        <v>33</v>
      </c>
      <c r="N16" s="26">
        <v>-0.21856472048288639</v>
      </c>
      <c r="O16" s="26">
        <v>-9.8498376721500969E-2</v>
      </c>
      <c r="P16" s="27">
        <v>7814.3527951711367</v>
      </c>
      <c r="Q16" s="27">
        <v>8127.0517677376874</v>
      </c>
      <c r="R16" s="28" t="s">
        <v>44</v>
      </c>
      <c r="S16" s="28" t="s">
        <v>35</v>
      </c>
      <c r="T16" s="26">
        <v>-0.65397876638798791</v>
      </c>
      <c r="U16" s="26">
        <v>-0.5402722563353427</v>
      </c>
      <c r="V16" s="27">
        <v>3460.2123361201211</v>
      </c>
      <c r="W16" s="27">
        <v>2113.4959829499685</v>
      </c>
    </row>
    <row r="17" spans="1:23" s="29" customFormat="1" ht="28.8" x14ac:dyDescent="0.3">
      <c r="A17" s="22">
        <f>[10]AUD!L$1</f>
        <v>45259</v>
      </c>
      <c r="B17" s="26">
        <v>0.55158039150773863</v>
      </c>
      <c r="C17" s="26">
        <v>0.28467812848181917</v>
      </c>
      <c r="D17" s="27">
        <v>15515.803915077388</v>
      </c>
      <c r="E17" s="27">
        <v>16503.978937995496</v>
      </c>
      <c r="F17" s="28" t="s">
        <v>45</v>
      </c>
      <c r="G17" s="28" t="s">
        <v>46</v>
      </c>
      <c r="H17" s="26">
        <v>6.8126894544809885E-2</v>
      </c>
      <c r="I17" s="26">
        <v>4.6712089032888704E-2</v>
      </c>
      <c r="J17" s="27">
        <v>10681.268945448099</v>
      </c>
      <c r="K17" s="27">
        <v>10956.061973275941</v>
      </c>
      <c r="L17" s="28" t="s">
        <v>49</v>
      </c>
      <c r="M17" s="28" t="s">
        <v>50</v>
      </c>
      <c r="N17" s="26">
        <v>-0.23299623068543907</v>
      </c>
      <c r="O17" s="26">
        <v>-0.11052737783166933</v>
      </c>
      <c r="P17" s="27">
        <v>7670.0376931456094</v>
      </c>
      <c r="Q17" s="27">
        <v>7911.6154558700591</v>
      </c>
      <c r="R17" s="28" t="s">
        <v>51</v>
      </c>
      <c r="S17" s="28" t="s">
        <v>52</v>
      </c>
      <c r="T17" s="26">
        <v>-0.6642885984026996</v>
      </c>
      <c r="U17" s="26">
        <v>-0.53872564775241816</v>
      </c>
      <c r="V17" s="27">
        <v>3357.1140159730039</v>
      </c>
      <c r="W17" s="27">
        <v>2127.7402804142621</v>
      </c>
    </row>
    <row r="18" spans="1:23" ht="28.8" x14ac:dyDescent="0.3">
      <c r="A18" s="22">
        <v>45289</v>
      </c>
      <c r="B18" s="26">
        <v>0.54581210507762878</v>
      </c>
      <c r="C18" s="26">
        <v>0.27523675327773889</v>
      </c>
      <c r="D18" s="27">
        <v>15458.121050776288</v>
      </c>
      <c r="E18" s="27">
        <v>16262.287769103485</v>
      </c>
      <c r="F18" s="28" t="s">
        <v>53</v>
      </c>
      <c r="G18" s="28" t="s">
        <v>54</v>
      </c>
      <c r="H18" s="26">
        <v>7.0590163760815977E-2</v>
      </c>
      <c r="I18" s="26">
        <v>4.6029699367842847E-2</v>
      </c>
      <c r="J18" s="27">
        <v>10705.90163760816</v>
      </c>
      <c r="K18" s="27">
        <v>10941.781319595799</v>
      </c>
      <c r="L18" s="28" t="s">
        <v>55</v>
      </c>
      <c r="M18" s="28" t="s">
        <v>56</v>
      </c>
      <c r="N18" s="26">
        <v>-0.22084998095085975</v>
      </c>
      <c r="O18" s="26">
        <v>-0.1053090914901762</v>
      </c>
      <c r="P18" s="27">
        <v>7791.5001904914025</v>
      </c>
      <c r="Q18" s="27">
        <v>8004.7182177013401</v>
      </c>
      <c r="R18" s="28" t="s">
        <v>57</v>
      </c>
      <c r="S18" s="28" t="s">
        <v>58</v>
      </c>
      <c r="T18" s="26">
        <v>-0.66380017627176513</v>
      </c>
      <c r="U18" s="26">
        <v>-0.53863102508800154</v>
      </c>
      <c r="V18" s="27">
        <v>3361.9982372823488</v>
      </c>
      <c r="W18" s="27">
        <v>2128.6133101134828</v>
      </c>
    </row>
    <row r="19" spans="1:23" ht="28.8" x14ac:dyDescent="0.3">
      <c r="A19" s="22">
        <v>45322</v>
      </c>
      <c r="B19" s="26">
        <v>0.54558571694539171</v>
      </c>
      <c r="C19" s="26">
        <v>0.35502503441436728</v>
      </c>
      <c r="D19" s="27">
        <v>15455.857169453917</v>
      </c>
      <c r="E19" s="27">
        <v>18360.928438896572</v>
      </c>
      <c r="F19" s="28" t="s">
        <v>59</v>
      </c>
      <c r="G19" s="28" t="s">
        <v>60</v>
      </c>
      <c r="H19" s="26">
        <v>7.2902539821611961E-2</v>
      </c>
      <c r="I19" s="26">
        <v>4.6299428338030468E-2</v>
      </c>
      <c r="J19" s="27">
        <v>10729.025398216119</v>
      </c>
      <c r="K19" s="27">
        <v>10947.424937404896</v>
      </c>
      <c r="L19" s="28" t="s">
        <v>61</v>
      </c>
      <c r="M19" s="28" t="s">
        <v>62</v>
      </c>
      <c r="N19" s="26">
        <v>-0.2358363483381623</v>
      </c>
      <c r="O19" s="26">
        <v>-0.10340792194862769</v>
      </c>
      <c r="P19" s="27">
        <v>7641.6365166183768</v>
      </c>
      <c r="Q19" s="27">
        <v>8038.7735442447811</v>
      </c>
      <c r="R19" s="28" t="s">
        <v>63</v>
      </c>
      <c r="S19" s="28" t="s">
        <v>64</v>
      </c>
      <c r="T19" s="26">
        <v>-0.6606986142131519</v>
      </c>
      <c r="U19" s="26">
        <v>-0.5382659205600393</v>
      </c>
      <c r="V19" s="27">
        <v>3393.013857868481</v>
      </c>
      <c r="W19" s="27">
        <v>2131.9836011626794</v>
      </c>
    </row>
    <row r="20" spans="1:23" ht="28.8" x14ac:dyDescent="0.3">
      <c r="A20" s="22">
        <v>45351</v>
      </c>
      <c r="B20" s="26">
        <v>0.54558571694539171</v>
      </c>
      <c r="C20" s="26">
        <v>0.35502503441436728</v>
      </c>
      <c r="D20" s="27">
        <v>15455.857169453917</v>
      </c>
      <c r="E20" s="27">
        <v>18360.928438896572</v>
      </c>
      <c r="F20" s="28" t="s">
        <v>59</v>
      </c>
      <c r="G20" s="28" t="s">
        <v>60</v>
      </c>
      <c r="H20" s="26">
        <v>7.2902539821611961E-2</v>
      </c>
      <c r="I20" s="26">
        <v>4.6299428338030468E-2</v>
      </c>
      <c r="J20" s="27">
        <v>10729.025398216119</v>
      </c>
      <c r="K20" s="27">
        <v>10947.424937404896</v>
      </c>
      <c r="L20" s="28" t="s">
        <v>61</v>
      </c>
      <c r="M20" s="28" t="s">
        <v>62</v>
      </c>
      <c r="N20" s="26">
        <v>-0.2358363483381623</v>
      </c>
      <c r="O20" s="26">
        <v>-0.10340792194862769</v>
      </c>
      <c r="P20" s="27">
        <v>7641.6365166183768</v>
      </c>
      <c r="Q20" s="27">
        <v>8038.7735442447811</v>
      </c>
      <c r="R20" s="28" t="s">
        <v>63</v>
      </c>
      <c r="S20" s="28" t="s">
        <v>64</v>
      </c>
      <c r="T20" s="26">
        <v>-0.6606986142131519</v>
      </c>
      <c r="U20" s="26">
        <v>-0.5382659205600393</v>
      </c>
      <c r="V20" s="27">
        <v>3393.013857868481</v>
      </c>
      <c r="W20" s="27">
        <v>2131.9836011626794</v>
      </c>
    </row>
    <row r="21" spans="1:23" ht="28.8" x14ac:dyDescent="0.3">
      <c r="A21" s="22">
        <v>45382</v>
      </c>
      <c r="B21" s="26">
        <v>0.54558571694539171</v>
      </c>
      <c r="C21" s="26">
        <v>0.35502503441436728</v>
      </c>
      <c r="D21" s="27">
        <v>15455.857169453917</v>
      </c>
      <c r="E21" s="27">
        <v>18360.928438896572</v>
      </c>
      <c r="F21" s="28" t="s">
        <v>59</v>
      </c>
      <c r="G21" s="28" t="s">
        <v>60</v>
      </c>
      <c r="H21" s="26">
        <v>7.2902539821611961E-2</v>
      </c>
      <c r="I21" s="26">
        <v>4.6299428338030468E-2</v>
      </c>
      <c r="J21" s="27">
        <v>10729.025398216119</v>
      </c>
      <c r="K21" s="27">
        <v>10947.424937404896</v>
      </c>
      <c r="L21" s="28" t="s">
        <v>61</v>
      </c>
      <c r="M21" s="28" t="s">
        <v>62</v>
      </c>
      <c r="N21" s="26">
        <v>-0.2358363483381623</v>
      </c>
      <c r="O21" s="26">
        <v>-0.10340792194862769</v>
      </c>
      <c r="P21" s="27">
        <v>7641.6365166183768</v>
      </c>
      <c r="Q21" s="27">
        <v>8038.7735442447811</v>
      </c>
      <c r="R21" s="28" t="s">
        <v>63</v>
      </c>
      <c r="S21" s="28" t="s">
        <v>64</v>
      </c>
      <c r="T21" s="26">
        <v>-0.6606986142131519</v>
      </c>
      <c r="U21" s="26">
        <v>-0.5382659205600393</v>
      </c>
      <c r="V21" s="27">
        <v>3393.013857868481</v>
      </c>
      <c r="W21" s="27">
        <v>2131.9836011626794</v>
      </c>
    </row>
    <row r="22" spans="1:23" ht="28.8" x14ac:dyDescent="0.3">
      <c r="A22" s="22">
        <v>45412</v>
      </c>
      <c r="B22" s="26">
        <v>0.54558571694539171</v>
      </c>
      <c r="C22" s="26">
        <v>0.35502503441436728</v>
      </c>
      <c r="D22" s="27">
        <v>15455.857169453917</v>
      </c>
      <c r="E22" s="27">
        <v>18360.928438896572</v>
      </c>
      <c r="F22" s="28" t="s">
        <v>59</v>
      </c>
      <c r="G22" s="28" t="s">
        <v>60</v>
      </c>
      <c r="H22" s="26">
        <v>7.2902539821611961E-2</v>
      </c>
      <c r="I22" s="26">
        <v>4.6299428338030468E-2</v>
      </c>
      <c r="J22" s="27">
        <v>10729.025398216119</v>
      </c>
      <c r="K22" s="27">
        <v>10947.424937404896</v>
      </c>
      <c r="L22" s="28" t="s">
        <v>61</v>
      </c>
      <c r="M22" s="28" t="s">
        <v>62</v>
      </c>
      <c r="N22" s="26">
        <v>-0.2358363483381623</v>
      </c>
      <c r="O22" s="26">
        <v>-0.10340792194862769</v>
      </c>
      <c r="P22" s="27">
        <v>7641.6365166183768</v>
      </c>
      <c r="Q22" s="27">
        <v>8038.7735442447811</v>
      </c>
      <c r="R22" s="28" t="s">
        <v>63</v>
      </c>
      <c r="S22" s="28" t="s">
        <v>64</v>
      </c>
      <c r="T22" s="26">
        <v>-0.6606986142131519</v>
      </c>
      <c r="U22" s="26">
        <v>-0.5382659205600393</v>
      </c>
      <c r="V22" s="27">
        <v>3393.013857868481</v>
      </c>
      <c r="W22" s="27">
        <v>2131.9836011626794</v>
      </c>
    </row>
    <row r="23" spans="1:23" ht="28.8" x14ac:dyDescent="0.3">
      <c r="A23" s="30">
        <v>45443</v>
      </c>
      <c r="B23" s="26">
        <v>0.56702117783998329</v>
      </c>
      <c r="C23" s="26">
        <v>0.3258965086123895</v>
      </c>
      <c r="D23" s="27">
        <v>15670.211778399833</v>
      </c>
      <c r="E23" s="27">
        <v>17580.015515505245</v>
      </c>
      <c r="F23" s="28" t="s">
        <v>65</v>
      </c>
      <c r="G23" s="28" t="s">
        <v>66</v>
      </c>
      <c r="H23" s="26">
        <v>6.8078773121737324E-2</v>
      </c>
      <c r="I23" s="26">
        <v>4.5174245523833312E-2</v>
      </c>
      <c r="J23" s="27">
        <v>10680.787731217373</v>
      </c>
      <c r="K23" s="27">
        <v>10923.892035063142</v>
      </c>
      <c r="L23" s="28" t="s">
        <v>67</v>
      </c>
      <c r="M23" s="28" t="s">
        <v>68</v>
      </c>
      <c r="N23" s="26">
        <v>-0.2486094632318272</v>
      </c>
      <c r="O23" s="26">
        <v>-0.10068341120364477</v>
      </c>
      <c r="P23" s="27">
        <v>7513.9053676817275</v>
      </c>
      <c r="Q23" s="27">
        <v>8087.7032688431264</v>
      </c>
      <c r="R23" s="28" t="s">
        <v>69</v>
      </c>
      <c r="S23" s="28" t="s">
        <v>70</v>
      </c>
      <c r="T23" s="26">
        <v>-0.66197153246730389</v>
      </c>
      <c r="U23" s="26">
        <v>-0.538541502063001</v>
      </c>
      <c r="V23" s="27">
        <v>3380.2846753269614</v>
      </c>
      <c r="W23" s="27">
        <v>2129.4394531827129</v>
      </c>
    </row>
    <row r="24" spans="1:23" ht="28.8" x14ac:dyDescent="0.3">
      <c r="A24" s="22">
        <v>45473</v>
      </c>
      <c r="B24" s="26">
        <v>0.54383022851801699</v>
      </c>
      <c r="C24" s="26">
        <v>0.31782101315257094</v>
      </c>
      <c r="D24" s="27">
        <v>15438.302285180169</v>
      </c>
      <c r="E24" s="27">
        <v>17366.522227064685</v>
      </c>
      <c r="F24" s="28" t="s">
        <v>71</v>
      </c>
      <c r="G24" s="28" t="s">
        <v>72</v>
      </c>
      <c r="H24" s="26">
        <v>6.209926329196392E-2</v>
      </c>
      <c r="I24" s="26">
        <v>4.3884766914306983E-2</v>
      </c>
      <c r="J24" s="27">
        <v>10620.992632919639</v>
      </c>
      <c r="K24" s="27">
        <v>10896.954065957372</v>
      </c>
      <c r="L24" s="28" t="s">
        <v>73</v>
      </c>
      <c r="M24" s="28" t="s">
        <v>74</v>
      </c>
      <c r="N24" s="26">
        <v>-0.25031492794782267</v>
      </c>
      <c r="O24" s="26">
        <v>-9.5409031347155393E-2</v>
      </c>
      <c r="P24" s="27">
        <v>7496.8507205217738</v>
      </c>
      <c r="Q24" s="27">
        <v>8182.8482056829162</v>
      </c>
      <c r="R24" s="28" t="s">
        <v>75</v>
      </c>
      <c r="S24" s="28" t="s">
        <v>76</v>
      </c>
      <c r="T24" s="26">
        <v>-0.66195491298041742</v>
      </c>
      <c r="U24" s="26">
        <v>-0.5385474161461945</v>
      </c>
      <c r="V24" s="27">
        <v>3380.4508701958257</v>
      </c>
      <c r="W24" s="27">
        <v>2129.3848714535334</v>
      </c>
    </row>
    <row r="25" spans="1:23" ht="28.8" x14ac:dyDescent="0.3">
      <c r="A25" s="22">
        <v>45504</v>
      </c>
      <c r="B25" s="26">
        <v>0.48698496887572307</v>
      </c>
      <c r="C25" s="26">
        <v>0.31358571341872299</v>
      </c>
      <c r="D25" s="27">
        <v>14869.849688757231</v>
      </c>
      <c r="E25" s="27">
        <v>17255.074264977753</v>
      </c>
      <c r="F25" s="28" t="s">
        <v>77</v>
      </c>
      <c r="G25" s="28" t="s">
        <v>78</v>
      </c>
      <c r="H25" s="26">
        <v>5.3804785500881649E-2</v>
      </c>
      <c r="I25" s="26">
        <v>4.3582892904068693E-2</v>
      </c>
      <c r="J25" s="27">
        <v>10538.047855008816</v>
      </c>
      <c r="K25" s="27">
        <v>10890.652543620248</v>
      </c>
      <c r="L25" s="28" t="s">
        <v>79</v>
      </c>
      <c r="M25" s="28" t="s">
        <v>80</v>
      </c>
      <c r="N25" s="26">
        <v>-0.26818931278992819</v>
      </c>
      <c r="O25" s="26">
        <v>-9.4253246158601423E-2</v>
      </c>
      <c r="P25" s="27">
        <v>7318.1068721007177</v>
      </c>
      <c r="Q25" s="27">
        <v>8203.771820942311</v>
      </c>
      <c r="R25" s="28" t="s">
        <v>81</v>
      </c>
      <c r="S25" s="28" t="s">
        <v>82</v>
      </c>
      <c r="T25" s="26">
        <v>-0.6499391272200834</v>
      </c>
      <c r="U25" s="26">
        <v>-0.53929749991975973</v>
      </c>
      <c r="V25" s="27">
        <v>3500.6087277991655</v>
      </c>
      <c r="W25" s="27">
        <v>2122.4679358018375</v>
      </c>
    </row>
    <row r="26" spans="1:23" ht="28.8" x14ac:dyDescent="0.3">
      <c r="A26" s="22">
        <v>45535</v>
      </c>
      <c r="B26" s="26">
        <v>0.50925306139239168</v>
      </c>
      <c r="C26" s="26">
        <v>0.30787559066420078</v>
      </c>
      <c r="D26" s="27">
        <v>15092.530613923916</v>
      </c>
      <c r="E26" s="27">
        <v>17105.385606552321</v>
      </c>
      <c r="F26" s="28" t="s">
        <v>83</v>
      </c>
      <c r="G26" s="28" t="s">
        <v>84</v>
      </c>
      <c r="H26" s="26">
        <v>4.817366031467285E-2</v>
      </c>
      <c r="I26" s="26">
        <v>4.2652462685751846E-2</v>
      </c>
      <c r="J26" s="27">
        <v>10481.736603146728</v>
      </c>
      <c r="K26" s="27">
        <v>10871.241579446634</v>
      </c>
      <c r="L26" s="28" t="s">
        <v>85</v>
      </c>
      <c r="M26" s="28" t="s">
        <v>86</v>
      </c>
      <c r="N26" s="26">
        <v>-0.24973327198631601</v>
      </c>
      <c r="O26" s="26">
        <v>-0.11717051018045477</v>
      </c>
      <c r="P26" s="27">
        <v>7502.6672801368404</v>
      </c>
      <c r="Q26" s="27">
        <v>7793.8790809503844</v>
      </c>
      <c r="R26" s="28" t="s">
        <v>87</v>
      </c>
      <c r="S26" s="28" t="s">
        <v>88</v>
      </c>
      <c r="T26" s="26">
        <v>-0.76783725288497751</v>
      </c>
      <c r="U26" s="26">
        <v>-0.57688490451836061</v>
      </c>
      <c r="V26" s="27">
        <v>2321.6274711502247</v>
      </c>
      <c r="W26" s="27">
        <v>1790.2638402443681</v>
      </c>
    </row>
    <row r="27" spans="1:23" ht="28.8" x14ac:dyDescent="0.3">
      <c r="A27" s="22">
        <v>45565</v>
      </c>
      <c r="B27" s="26">
        <v>0.48352374687626504</v>
      </c>
      <c r="C27" s="26">
        <v>0.30049953251267159</v>
      </c>
      <c r="D27" s="27">
        <v>14835.237468762651</v>
      </c>
      <c r="E27" s="27">
        <v>16912.990340656776</v>
      </c>
      <c r="F27" s="28" t="s">
        <v>89</v>
      </c>
      <c r="G27" s="28" t="s">
        <v>90</v>
      </c>
      <c r="H27" s="26">
        <v>4.2322646908244707E-2</v>
      </c>
      <c r="I27" s="26">
        <v>4.1761990117248571E-2</v>
      </c>
      <c r="J27" s="27">
        <v>10423.226469082447</v>
      </c>
      <c r="K27" s="27">
        <v>10852.680440530505</v>
      </c>
      <c r="L27" s="28" t="s">
        <v>91</v>
      </c>
      <c r="M27" s="28" t="s">
        <v>92</v>
      </c>
      <c r="N27" s="26">
        <v>-0.23156138377065458</v>
      </c>
      <c r="O27" s="26">
        <v>-0.11205109677454028</v>
      </c>
      <c r="P27" s="27">
        <v>7684.3861622934546</v>
      </c>
      <c r="Q27" s="27">
        <v>7884.5325473929679</v>
      </c>
      <c r="R27" s="28" t="s">
        <v>93</v>
      </c>
      <c r="S27" s="28" t="s">
        <v>94</v>
      </c>
      <c r="T27" s="26">
        <v>-0.76805869536246218</v>
      </c>
      <c r="U27" s="26">
        <v>-0.5962040765561698</v>
      </c>
      <c r="V27" s="27">
        <v>2319.4130463753781</v>
      </c>
      <c r="W27" s="27">
        <v>1630.5114778985553</v>
      </c>
    </row>
    <row r="28" spans="1:23" ht="28.8" x14ac:dyDescent="0.3">
      <c r="A28" s="22">
        <v>45596</v>
      </c>
      <c r="B28" s="26">
        <v>0.48352374687626504</v>
      </c>
      <c r="C28" s="26">
        <v>0.30049953251267159</v>
      </c>
      <c r="D28" s="27">
        <v>14835.237468762651</v>
      </c>
      <c r="E28" s="27">
        <v>16912.990340656776</v>
      </c>
      <c r="F28" s="28" t="s">
        <v>89</v>
      </c>
      <c r="G28" s="28" t="s">
        <v>90</v>
      </c>
      <c r="H28" s="26">
        <v>4.2322646908244707E-2</v>
      </c>
      <c r="I28" s="26">
        <v>4.1761990117248571E-2</v>
      </c>
      <c r="J28" s="27">
        <v>10423.226469082447</v>
      </c>
      <c r="K28" s="27">
        <v>10852.680440530505</v>
      </c>
      <c r="L28" s="28" t="s">
        <v>91</v>
      </c>
      <c r="M28" s="28" t="s">
        <v>92</v>
      </c>
      <c r="N28" s="26">
        <v>-0.23156138377065458</v>
      </c>
      <c r="O28" s="26">
        <v>-0.11205109677454028</v>
      </c>
      <c r="P28" s="27">
        <v>7684.3861622934546</v>
      </c>
      <c r="Q28" s="27">
        <v>7884.5325473929679</v>
      </c>
      <c r="R28" s="28" t="s">
        <v>93</v>
      </c>
      <c r="S28" s="28" t="s">
        <v>94</v>
      </c>
      <c r="T28" s="26">
        <v>-0.76936915906867043</v>
      </c>
      <c r="U28" s="26">
        <v>-0.61969712788316178</v>
      </c>
      <c r="V28" s="27">
        <v>2306.3084093132957</v>
      </c>
      <c r="W28" s="27">
        <v>1446.3027454031617</v>
      </c>
    </row>
    <row r="29" spans="1:23" ht="28.8" x14ac:dyDescent="0.3">
      <c r="A29" s="22">
        <v>45626</v>
      </c>
      <c r="B29" s="26">
        <v>0.3955993439795118</v>
      </c>
      <c r="C29" s="26">
        <v>0.27259405700890493</v>
      </c>
      <c r="D29" s="27">
        <v>13955.993439795118</v>
      </c>
      <c r="E29" s="27">
        <v>16194.95633934384</v>
      </c>
      <c r="F29" s="28" t="s">
        <v>95</v>
      </c>
      <c r="G29" s="28" t="s">
        <v>96</v>
      </c>
      <c r="H29" s="26">
        <v>1.8686823368716046E-2</v>
      </c>
      <c r="I29" s="26">
        <v>3.7759833218732108E-2</v>
      </c>
      <c r="J29" s="27">
        <v>10186.868233687161</v>
      </c>
      <c r="K29" s="27">
        <v>10769.454714421709</v>
      </c>
      <c r="L29" s="28" t="s">
        <v>97</v>
      </c>
      <c r="M29" s="28" t="s">
        <v>98</v>
      </c>
      <c r="N29" s="26">
        <v>-0.21701711916068439</v>
      </c>
      <c r="O29" s="26">
        <v>-0.12259131007968582</v>
      </c>
      <c r="P29" s="27">
        <v>7829.8288083931566</v>
      </c>
      <c r="Q29" s="27">
        <v>7698.4600914768198</v>
      </c>
      <c r="R29" s="28" t="s">
        <v>99</v>
      </c>
      <c r="S29" s="28" t="s">
        <v>100</v>
      </c>
      <c r="T29" s="26">
        <v>-0.7695307815392165</v>
      </c>
      <c r="U29" s="26">
        <v>-0.62859029031436497</v>
      </c>
      <c r="V29" s="27">
        <v>2304.6921846078349</v>
      </c>
      <c r="W29" s="27">
        <v>1379.451724487677</v>
      </c>
    </row>
    <row r="30" spans="1:23" ht="28.8" x14ac:dyDescent="0.3">
      <c r="A30" s="22">
        <v>45657</v>
      </c>
      <c r="B30" s="26">
        <v>0.39429367054180664</v>
      </c>
      <c r="C30" s="26">
        <v>0.28128771991995194</v>
      </c>
      <c r="D30" s="27">
        <v>13942.936705418066</v>
      </c>
      <c r="E30" s="27">
        <v>16416.982212176692</v>
      </c>
      <c r="F30" s="28" t="s">
        <v>101</v>
      </c>
      <c r="G30" s="28" t="s">
        <v>102</v>
      </c>
      <c r="H30" s="26">
        <v>8.864391030274239E-3</v>
      </c>
      <c r="I30" s="26">
        <v>3.260057838385455E-2</v>
      </c>
      <c r="J30" s="27">
        <v>10088.643910302742</v>
      </c>
      <c r="K30" s="27">
        <v>10662.639544786709</v>
      </c>
      <c r="L30" s="28" t="s">
        <v>103</v>
      </c>
      <c r="M30" s="28" t="s">
        <v>104</v>
      </c>
      <c r="N30" s="26">
        <v>-0.24667392774843502</v>
      </c>
      <c r="O30" s="26">
        <v>-0.11526378458804543</v>
      </c>
      <c r="P30" s="27">
        <v>7533.2607225156498</v>
      </c>
      <c r="Q30" s="27">
        <v>7827.5817086146853</v>
      </c>
      <c r="R30" s="28" t="s">
        <v>105</v>
      </c>
      <c r="S30" s="28" t="s">
        <v>106</v>
      </c>
      <c r="T30" s="26">
        <v>-0.80845645448547621</v>
      </c>
      <c r="U30" s="26">
        <v>-0.63793987945754282</v>
      </c>
      <c r="V30" s="27">
        <v>1915.4354551452379</v>
      </c>
      <c r="W30" s="27">
        <v>1310.875308872186</v>
      </c>
    </row>
    <row r="31" spans="1:23" ht="28.8" x14ac:dyDescent="0.3">
      <c r="A31" s="30">
        <v>45688</v>
      </c>
      <c r="B31" s="26">
        <f>[11]AUD!CA$9</f>
        <v>0.55906115878005347</v>
      </c>
      <c r="C31" s="26">
        <f>[11]AUD!CB$9</f>
        <v>0.3373983459483012</v>
      </c>
      <c r="D31" s="27">
        <f>[11]AUD!CA$8</f>
        <v>15590.611587800535</v>
      </c>
      <c r="E31" s="27">
        <f>[11]AUD!CB$8</f>
        <v>17886.343357452519</v>
      </c>
      <c r="F31" s="31" t="str">
        <f>CONCATENATE(TEXT([12]AUD!CD$8,"DD.MM.YYYY"),"-",TEXT([12]AUD!CE$8,"dd.mm.yyyy"))</f>
        <v>08.12.2023-22.03.2024</v>
      </c>
      <c r="G31" s="31" t="str">
        <f>CONCATENATE(TEXT([12]AUD!CD$9,"DD.MM.YYYY"),"-",TEXT([12]AUD!CE$9,"dd.mm.yyyy"))</f>
        <v>07.03.2022-14.06.2023</v>
      </c>
      <c r="H31" s="26">
        <f>[11]AUD!CA$7</f>
        <v>6.483423209201912E-2</v>
      </c>
      <c r="I31" s="26">
        <f>[11]AUD!CB$7</f>
        <v>4.5625111180819244E-2</v>
      </c>
      <c r="J31" s="27">
        <f>[11]AUD!CA$6</f>
        <v>10648.342320920192</v>
      </c>
      <c r="K31" s="27">
        <f>[11]AUD!CB$6</f>
        <v>10933.318731319008</v>
      </c>
      <c r="L31" s="31" t="str">
        <f>CONCATENATE(TEXT([12]AUD!CD$6,"DD.MM.YYYY"),"-",TEXT([12]AUD!CE$6,"dd.mm.yyyy"))</f>
        <v>01.10.2015-13.01.2016</v>
      </c>
      <c r="M31" s="31" t="str">
        <f>CONCATENATE(TEXT([12]AUD!CD$7,"DD.MM.YYYY"),"-",TEXT([12]AUD!CE$7,"dd.mm.yyyy"))</f>
        <v>19.11.2020-23.02.2022</v>
      </c>
      <c r="N31" s="26">
        <f>[11]AUD!CA$5</f>
        <v>-0.22084998095085975</v>
      </c>
      <c r="O31" s="26">
        <f>[11]AUD!CB$5</f>
        <v>-0.10687055868216122</v>
      </c>
      <c r="P31" s="27">
        <f>[11]AUD!CA$4</f>
        <v>7791.5001904914025</v>
      </c>
      <c r="Q31" s="27">
        <f>[11]AUD!CB$4</f>
        <v>7976.8019894871486</v>
      </c>
      <c r="R31" s="31" t="str">
        <f>CONCATENATE(TEXT([12]AUD!CD$4,"DD.MM.YYYY"),"-",TEXT([12]AUD!CE$4,"dd.mm.yyyy"))</f>
        <v>04.12.2019-18.03.2020</v>
      </c>
      <c r="S31" s="31" t="str">
        <f>CONCATENATE(TEXT([12]AUD!CD$5,"DD.MM.YYYY"),"-",TEXT([12]AUD!CE$5,"dd.mm.yyyy"))</f>
        <v>01.08.2023-31.01.2025</v>
      </c>
      <c r="T31" s="26">
        <f>[11]AUD!CA$3</f>
        <v>-0.80835918379773797</v>
      </c>
      <c r="U31" s="26">
        <f>[11]AUD!CB$3</f>
        <v>-0.65778023454256696</v>
      </c>
      <c r="V31" s="27">
        <f>[11]AUD!CA$2</f>
        <v>1916.4081620226207</v>
      </c>
      <c r="W31" s="27">
        <f>[11]AUD!CB$2</f>
        <v>1171.1436786974045</v>
      </c>
    </row>
    <row r="32" spans="1:23" ht="28.8" x14ac:dyDescent="0.3">
      <c r="A32" s="22">
        <v>45716</v>
      </c>
      <c r="B32" s="26">
        <f>[13]AUD!CA$9</f>
        <v>0.54725352772790958</v>
      </c>
      <c r="C32" s="26">
        <f>[13]AUD!CB$9</f>
        <v>0.35086478091332785</v>
      </c>
      <c r="D32" s="27">
        <f>[13]AUD!CA$8</f>
        <v>15472.535277279096</v>
      </c>
      <c r="E32" s="27">
        <f>[13]AUD!CB$8</f>
        <v>18248.356563120131</v>
      </c>
      <c r="F32" s="28" t="str">
        <f>CONCATENATE(TEXT([14]AUD!CD$8,"DD.MM.YYYY"),"-",TEXT([14]AUD!CE$8,"dd.mm.yyyy"))</f>
        <v>04.05.2023-17.07.2023</v>
      </c>
      <c r="G32" s="28" t="str">
        <f>CONCATENATE(TEXT([14]AUD!CD$9,"DD.MM.YYYY"),"-",TEXT([14]AUD!CE$9,"dd.mm.yyyy"))</f>
        <v>23.05.2022-01.08.2023</v>
      </c>
      <c r="H32" s="26">
        <f>[13]AUD!CA$7</f>
        <v>6.0984799888492161E-2</v>
      </c>
      <c r="I32" s="26">
        <f>[13]AUD!CB$7</f>
        <v>4.6029699367842847E-2</v>
      </c>
      <c r="J32" s="27">
        <f>[13]AUD!CA$6</f>
        <v>10609.847998884921</v>
      </c>
      <c r="K32" s="27">
        <f>[13]AUD!CB$6</f>
        <v>10941.781319595799</v>
      </c>
      <c r="L32" s="28" t="str">
        <f>CONCATENATE(TEXT([14]AUD!CD$6,"DD.MM.YYYY"),"-",TEXT([14]AUD!CE$6,"dd.mm.yyyy"))</f>
        <v>10.11.2016-26.01.2017</v>
      </c>
      <c r="M32" s="28" t="str">
        <f>CONCATENATE(TEXT([14]AUD!CD$7,"DD.MM.YYYY"),"-",TEXT([14]AUD!CE$7,"dd.mm.yyyy"))</f>
        <v>02.08.2018-10.10.2019</v>
      </c>
      <c r="N32" s="26">
        <f>[13]AUD!CA$5</f>
        <v>-0.22936602989918545</v>
      </c>
      <c r="O32" s="26">
        <f>[13]AUD!CB$5</f>
        <v>-0.1053090914901762</v>
      </c>
      <c r="P32" s="27">
        <f>[13]AUD!CA$4</f>
        <v>7706.3397010081453</v>
      </c>
      <c r="Q32" s="27">
        <f>[13]AUD!CB$4</f>
        <v>8004.7182177013401</v>
      </c>
      <c r="R32" s="28" t="str">
        <f>CONCATENATE(TEXT([14]AUD!CD$4,"DD.MM.YYYY"),"-",TEXT([14]AUD!CE$4,"dd.mm.yyyy"))</f>
        <v>10.01.2020-23.03.2020</v>
      </c>
      <c r="S32" s="28" t="str">
        <f>CONCATENATE(TEXT([14]AUD!CD$5,"DD.MM.YYYY"),"-",TEXT([14]AUD!CE$5,"dd.mm.yyyy"))</f>
        <v>02.02.2016-05.04.2017</v>
      </c>
      <c r="T32" s="26">
        <f>[13]AUD!CA$3</f>
        <v>-0.80820237054057309</v>
      </c>
      <c r="U32" s="26">
        <f>[13]AUD!CB$3</f>
        <v>-0.66179014874469488</v>
      </c>
      <c r="V32" s="27">
        <f>[13]AUD!CA$2</f>
        <v>1917.9762945942693</v>
      </c>
      <c r="W32" s="27">
        <f>[13]AUD!CB$2</f>
        <v>1143.8590348613561</v>
      </c>
    </row>
    <row r="33" spans="1:23" ht="28.8" x14ac:dyDescent="0.3">
      <c r="A33" s="22">
        <v>45747</v>
      </c>
      <c r="B33" s="26">
        <f>[15]AUD!CA$9</f>
        <v>0.55906115878005347</v>
      </c>
      <c r="C33" s="26">
        <f>[15]AUD!CB$9</f>
        <v>0.34184763593603562</v>
      </c>
      <c r="D33" s="27">
        <f>[15]AUD!CA$8</f>
        <v>15590.611587800535</v>
      </c>
      <c r="E33" s="27">
        <f>[15]AUD!CB$8</f>
        <v>18005.550780671274</v>
      </c>
      <c r="F33" s="28" t="str">
        <f>CONCATENATE(TEXT([16]AUD!CD$8,"DD.MM.YYYY"),"-",TEXT([16]AUD!CE$8,"dd.mm.yyyy"))</f>
        <v>04.05.2023-16.06.2023</v>
      </c>
      <c r="G33" s="28" t="str">
        <f>CONCATENATE(TEXT([16]AUD!CD$9,"DD.MM.YYYY"),"-",TEXT([16]AUD!CE$9,"dd.mm.yyyy"))</f>
        <v>09.06.2022-18.07.2023</v>
      </c>
      <c r="H33" s="26">
        <f>[15]AUD!CA$7</f>
        <v>5.9664225830257156E-2</v>
      </c>
      <c r="I33" s="26">
        <f>[15]AUD!CB$7</f>
        <v>4.6835256603903197E-2</v>
      </c>
      <c r="J33" s="27">
        <f>[15]AUD!CA$6</f>
        <v>10596.642258302572</v>
      </c>
      <c r="K33" s="27">
        <f>[15]AUD!CB$6</f>
        <v>10958.640544689601</v>
      </c>
      <c r="L33" s="28" t="str">
        <f>CONCATENATE(TEXT([16]AUD!CD$6,"DD.MM.YYYY"),"-",TEXT([16]AUD!CE$6,"dd.mm.yyyy"))</f>
        <v>18.08.2021-28.09.2021</v>
      </c>
      <c r="M33" s="28" t="str">
        <f>CONCATENATE(TEXT([16]AUD!CD$7,"DD.MM.YYYY"),"-",TEXT([16]AUD!CE$7,"dd.mm.yyyy"))</f>
        <v>21.05.2018-28.06.2019</v>
      </c>
      <c r="N33" s="26">
        <f>[15]AUD!CA$5</f>
        <v>-0.31402479464758498</v>
      </c>
      <c r="O33" s="26">
        <f>[15]AUD!CB$5</f>
        <v>-0.16854009036276829</v>
      </c>
      <c r="P33" s="27">
        <f>[15]AUD!CA$4</f>
        <v>6859.7520535241501</v>
      </c>
      <c r="Q33" s="27">
        <f>[15]AUD!CB$4</f>
        <v>6913.255813339536</v>
      </c>
      <c r="R33" s="28" t="str">
        <f>CONCATENATE(TEXT([16]AUD!CD$4,"DD.MM.YYYY"),"-",TEXT([16]AUD!CE$4,"dd.mm.yyyy"))</f>
        <v>31.03.2024-31.03.2025</v>
      </c>
      <c r="S33" s="28" t="str">
        <f>CONCATENATE(TEXT([16]AUD!CD$5,"DD.MM.YYYY"),"-",TEXT([16]AUD!CE$5,"dd.mm.yyyy"))</f>
        <v>07.03.2024-31.03.2025</v>
      </c>
      <c r="T33" s="26">
        <f>[15]AUD!CA$3</f>
        <v>-0.81088527299518864</v>
      </c>
      <c r="U33" s="26">
        <f>[15]AUD!CB$3</f>
        <v>-0.66507447352244742</v>
      </c>
      <c r="V33" s="27">
        <f>[15]AUD!CA$2</f>
        <v>1891.1472700481136</v>
      </c>
      <c r="W33" s="27">
        <f>[15]AUD!CB$2</f>
        <v>1121.7510828626582</v>
      </c>
    </row>
    <row r="34" spans="1:23" ht="28.8" x14ac:dyDescent="0.3">
      <c r="A34" s="22">
        <v>45777</v>
      </c>
      <c r="B34" s="26">
        <f>[17]AUD!CA$9</f>
        <v>0.563742845945025</v>
      </c>
      <c r="C34" s="26">
        <f>[17]AUD!CB$9</f>
        <v>0.34081665704261477</v>
      </c>
      <c r="D34" s="27">
        <f>[17]AUD!CA$8</f>
        <v>15637.42845945025</v>
      </c>
      <c r="E34" s="27">
        <f>[17]AUD!CB$8</f>
        <v>17977.89307802933</v>
      </c>
      <c r="F34" s="28" t="str">
        <f>CONCATENATE(TEXT([18]AUD!CD$8,"DD.MM.YYYY"),"-",TEXT([18]AUD!CE$8,"dd.mm.yyyy"))</f>
        <v>04.05.2023-17.07.2023</v>
      </c>
      <c r="G34" s="28" t="str">
        <f>CONCATENATE(TEXT([18]AUD!CD$9,"DD.MM.YYYY"),"-",TEXT([18]AUD!CE$9,"dd.mm.yyyy"))</f>
        <v>23.05.2022-01.08.2023</v>
      </c>
      <c r="H34" s="26">
        <f>[17]AUD!CA$7</f>
        <v>6.0217539309771174E-2</v>
      </c>
      <c r="I34" s="26">
        <f>[17]AUD!CB$7</f>
        <v>4.8424531322579734E-2</v>
      </c>
      <c r="J34" s="27">
        <f>[17]AUD!CA$6</f>
        <v>10602.175393097712</v>
      </c>
      <c r="K34" s="27">
        <f>[17]AUD!CB$6</f>
        <v>10991.939978789709</v>
      </c>
      <c r="L34" s="28" t="str">
        <f>CONCATENATE(TEXT([18]AUD!CD$6,"DD.MM.YYYY"),"-",TEXT([18]AUD!CE$6,"dd.mm.yyyy"))</f>
        <v>10.11.2016-26.01.2017</v>
      </c>
      <c r="M34" s="28" t="str">
        <f>CONCATENATE(TEXT([18]AUD!CD$7,"DD.MM.YYYY"),"-",TEXT([18]AUD!CE$7,"dd.mm.yyyy"))</f>
        <v>02.08.2018-10.10.2019</v>
      </c>
      <c r="N34" s="26">
        <f>[17]AUD!CA$5</f>
        <v>-0.43622184120000956</v>
      </c>
      <c r="O34" s="26">
        <f>[17]AUD!CB$5</f>
        <v>-0.23400296170098245</v>
      </c>
      <c r="P34" s="27">
        <f>[17]AUD!CA$4</f>
        <v>5637.7815879999043</v>
      </c>
      <c r="Q34" s="27">
        <f>[17]AUD!CB$4</f>
        <v>5867.5146268286644</v>
      </c>
      <c r="R34" s="28" t="str">
        <f>CONCATENATE(TEXT([18]AUD!CD$4,"DD.MM.YYYY"),"-",TEXT([18]AUD!CE$4,"dd.mm.yyyy"))</f>
        <v>10.01.2020-23.03.2020</v>
      </c>
      <c r="S34" s="28" t="str">
        <f>CONCATENATE(TEXT([18]AUD!CD$5,"DD.MM.YYYY"),"-",TEXT([18]AUD!CE$5,"dd.mm.yyyy"))</f>
        <v>02.02.2016-05.04.2017</v>
      </c>
      <c r="T34" s="26">
        <f>[17]AUD!CA$3</f>
        <v>-0.96311010133459962</v>
      </c>
      <c r="U34" s="26">
        <f>[17]AUD!CB$3</f>
        <v>-0.67521165580557896</v>
      </c>
      <c r="V34" s="27">
        <f>[17]AUD!CA$2</f>
        <v>368.89898665400324</v>
      </c>
      <c r="W34" s="27">
        <f>[17]AUD!CB$2</f>
        <v>1054.874685245537</v>
      </c>
    </row>
    <row r="35" spans="1:23" ht="28.8" x14ac:dyDescent="0.3">
      <c r="A35" s="22">
        <v>45808</v>
      </c>
      <c r="B35" s="26">
        <f>[19]AUD!CA$9</f>
        <v>0.56430803527652795</v>
      </c>
      <c r="C35" s="26">
        <f>[19]AUD!CB$9</f>
        <v>0.3373983459483012</v>
      </c>
      <c r="D35" s="27">
        <f>[19]AUD!CA$8</f>
        <v>15643.080352765279</v>
      </c>
      <c r="E35" s="27">
        <f>[19]AUD!CB$8</f>
        <v>17886.343357452519</v>
      </c>
      <c r="F35" s="28" t="str">
        <f>CONCATENATE(TEXT([19]AUD!CD$8,"DD.MM.YYYY"),"-",TEXT([19]AUD!CE$8,"dd.mm.yyyy"))</f>
        <v>24.03.2023-25.03.2024</v>
      </c>
      <c r="G35" s="28" t="str">
        <f>CONCATENATE(TEXT([19]AUD!CD$9,"DD.MM.YYYY"),"-",TEXT([19]AUD!CE$9,"dd.mm.yyyy"))</f>
        <v>07.03.2022-01.03.2024</v>
      </c>
      <c r="H35" s="26">
        <f>[19]AUD!CA$7</f>
        <v>5.8991908596828332E-2</v>
      </c>
      <c r="I35" s="26">
        <f>[19]AUD!CB$7</f>
        <v>4.8727159157689437E-2</v>
      </c>
      <c r="J35" s="27">
        <f>[19]AUD!CA$6</f>
        <v>10589.919085968284</v>
      </c>
      <c r="K35" s="27">
        <f>[19]AUD!CB$6</f>
        <v>10998.286543549579</v>
      </c>
      <c r="L35" s="28" t="str">
        <f>CONCATENATE(TEXT([19]AUD!CD$6,"DD.MM.YYYY"),"-",TEXT([19]AUD!CE$6,"dd.mm.yyyy"))</f>
        <v>16.08.2016-10.08.2017</v>
      </c>
      <c r="M35" s="28" t="str">
        <f>CONCATENATE(TEXT([19]AUD!CD$7,"DD.MM.YYYY"),"-",TEXT([19]AUD!CE$7,"dd.mm.yyyy"))</f>
        <v>10.05.2019-29.04.2021</v>
      </c>
      <c r="N35" s="26">
        <f>[19]AUD!CA$5</f>
        <v>-0.50006230784596917</v>
      </c>
      <c r="O35" s="26">
        <f>[19]AUD!CB$5</f>
        <v>-0.27064773481989812</v>
      </c>
      <c r="P35" s="27">
        <f>[19]AUD!CA$4</f>
        <v>4999.3769215403081</v>
      </c>
      <c r="Q35" s="27">
        <f>[19]AUD!CB$4</f>
        <v>5319.5472672334563</v>
      </c>
      <c r="R35" s="28" t="str">
        <f>CONCATENATE(TEXT([19]AUD!CD$4,"DD.MM.YYYY"),"-",TEXT([19]AUD!CE$4,"dd.mm.yyyy"))</f>
        <v>13.05.2024-12.05.2025</v>
      </c>
      <c r="S35" s="28" t="str">
        <f>CONCATENATE(TEXT([19]AUD!CD$5,"DD.MM.YYYY"),"-",TEXT([19]AUD!CE$5,"dd.mm.yyyy"))</f>
        <v>07.03.2024-31.05.2025</v>
      </c>
      <c r="T35" s="26">
        <f>[19]AUD!CA$3</f>
        <v>-0.96385184304772975</v>
      </c>
      <c r="U35" s="26">
        <f>[19]AUD!CB$3</f>
        <v>-0.69685919292362619</v>
      </c>
      <c r="V35" s="27">
        <f>[19]AUD!CA$2</f>
        <v>361.48156952270256</v>
      </c>
      <c r="W35" s="27">
        <f>[19]AUD!CB$2</f>
        <v>918.94348914915281</v>
      </c>
    </row>
    <row r="36" spans="1:23" ht="28.8" x14ac:dyDescent="0.3">
      <c r="A36" s="22">
        <v>45838</v>
      </c>
      <c r="B36" s="26">
        <f>[20]AUD!CA$9</f>
        <v>0.55906115878005347</v>
      </c>
      <c r="C36" s="26">
        <f>[20]AUD!CB$9</f>
        <v>0.3373983459483012</v>
      </c>
      <c r="D36" s="27">
        <f>[20]AUD!CA$8</f>
        <v>15590.611587800535</v>
      </c>
      <c r="E36" s="27">
        <f>[20]AUD!CB$8</f>
        <v>17886.343357452519</v>
      </c>
      <c r="F36" s="28" t="str">
        <f>CONCATENATE(TEXT([20]AUD!CD$8,"DD.MM.YYYY"),"-",TEXT([20]AUD!CE$8,"dd.mm.yyyy"))</f>
        <v>23.03.2023-25.03.2024</v>
      </c>
      <c r="G36" s="28" t="str">
        <f>CONCATENATE(TEXT([20]AUD!CD$9,"DD.MM.YYYY"),"-",TEXT([20]AUD!CE$9,"dd.mm.yyyy"))</f>
        <v>07.03.2022-01.03.2024</v>
      </c>
      <c r="H36" s="26">
        <f>[20]AUD!CA$7</f>
        <v>5.7370150324119948E-2</v>
      </c>
      <c r="I36" s="26">
        <f>[20]AUD!CB$7</f>
        <v>4.8727159157689437E-2</v>
      </c>
      <c r="J36" s="27">
        <f>[20]AUD!CA$6</f>
        <v>10573.7015032412</v>
      </c>
      <c r="K36" s="27">
        <f>[20]AUD!CB$6</f>
        <v>10998.286543549579</v>
      </c>
      <c r="L36" s="28" t="str">
        <f>CONCATENATE(TEXT([20]AUD!CD$6,"DD.MM.YYYY"),"-",TEXT([20]AUD!CE$6,"dd.mm.yyyy"))</f>
        <v>12.08.2021-04.08.2022</v>
      </c>
      <c r="M36" s="28" t="str">
        <f>CONCATENATE(TEXT([20]AUD!CD$7,"DD.MM.YYYY"),"-",TEXT([20]AUD!CE$7,"dd.mm.yyyy"))</f>
        <v>10.05.2019-29.04.2021</v>
      </c>
      <c r="N36" s="26">
        <f>[20]AUD!CA$5</f>
        <v>-0.50532305474304728</v>
      </c>
      <c r="O36" s="26">
        <f>[20]AUD!CB$5</f>
        <v>-0.21821669372869257</v>
      </c>
      <c r="P36" s="27">
        <f>[20]AUD!CA$4</f>
        <v>4946.7694525695269</v>
      </c>
      <c r="Q36" s="27">
        <f>[20]AUD!CB$4</f>
        <v>6111.8513796449679</v>
      </c>
      <c r="R36" s="28" t="str">
        <f>CONCATENATE(TEXT([20]AUD!CD$4,"DD.MM.YYYY"),"-",TEXT([20]AUD!CE$4,"dd.mm.yyyy"))</f>
        <v>10.05.2024-12.05.2025</v>
      </c>
      <c r="S36" s="28" t="str">
        <f>CONCATENATE(TEXT([20]AUD!CD$5,"DD.MM.YYYY"),"-",TEXT([20]AUD!CE$5,"dd.mm.yyyy"))</f>
        <v>07.03.2024-30.06.2025</v>
      </c>
      <c r="T36" s="26">
        <f>[20]AUD!CA$3</f>
        <v>-0.96326736597415952</v>
      </c>
      <c r="U36" s="26">
        <f>[20]AUD!CB$3</f>
        <v>-0.71506239533652149</v>
      </c>
      <c r="V36" s="27">
        <f>[20]AUD!CA$2</f>
        <v>367.32634025840525</v>
      </c>
      <c r="W36" s="27">
        <f>[20]AUD!CB$2</f>
        <v>811.89438551360763</v>
      </c>
    </row>
    <row r="37" spans="1:23" ht="28.8" x14ac:dyDescent="0.3">
      <c r="A37" s="22">
        <v>45869</v>
      </c>
      <c r="B37" s="26">
        <f>[21]AUD!CA$9</f>
        <v>0.55906115878005347</v>
      </c>
      <c r="C37" s="26">
        <f>[21]AUD!CB$9</f>
        <v>0.34081665704261477</v>
      </c>
      <c r="D37" s="27">
        <f>[21]AUD!CA$8</f>
        <v>15590.611587800535</v>
      </c>
      <c r="E37" s="27">
        <f>[21]AUD!CB$8</f>
        <v>17977.89307802933</v>
      </c>
      <c r="F37" s="28" t="str">
        <f>CONCATENATE(TEXT([21]AUD!CD$8,"DD.MM.YYYY"),"-",TEXT([21]AUD!CE$8,"dd.mm.yyyy"))</f>
        <v>23.03.2023-25.03.2024</v>
      </c>
      <c r="G37" s="28" t="str">
        <f>CONCATENATE(TEXT([21]AUD!CD$9,"DD.MM.YYYY"),"-",TEXT([21]AUD!CE$9,"dd.mm.yyyy"))</f>
        <v>07.03.2022-04.03.2024</v>
      </c>
      <c r="H37" s="26">
        <f>[21]AUD!CA$7</f>
        <v>5.7048675552700712E-2</v>
      </c>
      <c r="I37" s="26">
        <f>[21]AUD!CB$7</f>
        <v>4.8468319090912093E-2</v>
      </c>
      <c r="J37" s="27">
        <f>[21]AUD!CA$6</f>
        <v>10570.486755527007</v>
      </c>
      <c r="K37" s="27">
        <f>[21]AUD!CB$6</f>
        <v>10992.858161373228</v>
      </c>
      <c r="L37" s="28" t="str">
        <f>CONCATENATE(TEXT([21]AUD!CD$6,"DD.MM.YYYY"),"-",TEXT([21]AUD!CE$6,"dd.mm.yyyy"))</f>
        <v>20.09.2018-19.09.2019</v>
      </c>
      <c r="M37" s="28" t="str">
        <f>CONCATENATE(TEXT([21]AUD!CD$7,"DD.MM.YYYY"),"-",TEXT([21]AUD!CE$7,"dd.mm.yyyy"))</f>
        <v>19.03.2019-12.03.2021</v>
      </c>
      <c r="N37" s="26">
        <f>[21]AUD!CA$5</f>
        <v>-0.50532305474304728</v>
      </c>
      <c r="O37" s="26">
        <f>[21]AUD!CB$5</f>
        <v>-0.27221415686006256</v>
      </c>
      <c r="P37" s="27">
        <f>[21]AUD!CA$4</f>
        <v>4946.7694525695269</v>
      </c>
      <c r="Q37" s="27">
        <f>[21]AUD!CB$4</f>
        <v>5296.7223347490954</v>
      </c>
      <c r="R37" s="28" t="str">
        <f>CONCATENATE(TEXT([21]AUD!CD$4,"DD.MM.YYYY"),"-",TEXT([21]AUD!CE$4,"dd.mm.yyyy"))</f>
        <v>10.05.2024-12.05.2025</v>
      </c>
      <c r="S37" s="28" t="str">
        <f>CONCATENATE(TEXT([21]AUD!CD$5,"DD.MM.YYYY"),"-",TEXT([21]AUD!CE$5,"dd.mm.yyyy"))</f>
        <v>07.03.2024-31.07.2025</v>
      </c>
      <c r="T37" s="26">
        <f>[21]AUD!CA$3</f>
        <v>-0.96434447631767028</v>
      </c>
      <c r="U37" s="26">
        <f>[21]AUD!CB$3</f>
        <v>-0.84078887807076563</v>
      </c>
      <c r="V37" s="27">
        <f>[21]AUD!CA$2</f>
        <v>356.55523682329658</v>
      </c>
      <c r="W37" s="27">
        <f>[21]AUD!CB$2</f>
        <v>253.48181345965531</v>
      </c>
    </row>
    <row r="38" spans="1:23" ht="28.8" x14ac:dyDescent="0.3">
      <c r="A38" s="22">
        <v>45900</v>
      </c>
      <c r="B38" s="26">
        <f>[22]AUD!CA$9</f>
        <v>0.56430803527652795</v>
      </c>
      <c r="C38" s="26">
        <f>[22]AUD!CB$9</f>
        <v>0.34184763593603562</v>
      </c>
      <c r="D38" s="27">
        <f>[22]AUD!CA$8</f>
        <v>15643.080352765279</v>
      </c>
      <c r="E38" s="27">
        <f>[22]AUD!CB$8</f>
        <v>18005.550780671274</v>
      </c>
      <c r="F38" s="28" t="str">
        <f>CONCATENATE(TEXT([22]AUD!CD$8,"DD.MM.YYYY"),"-",TEXT([22]AUD!CE$8,"dd.mm.yyyy"))</f>
        <v>24.03.2023-25.03.2024</v>
      </c>
      <c r="G38" s="28" t="str">
        <f>CONCATENATE(TEXT([22]AUD!CD$9,"DD.MM.YYYY"),"-",TEXT([22]AUD!CE$9,"dd.mm.yyyy"))</f>
        <v>10.08.2022-06.08.2024</v>
      </c>
      <c r="H38" s="26">
        <f>[22]AUD!CA$7</f>
        <v>5.706512137846903E-2</v>
      </c>
      <c r="I38" s="26">
        <f>[22]AUD!CB$7</f>
        <v>4.8675813572922388E-2</v>
      </c>
      <c r="J38" s="27">
        <f>[22]AUD!CA$6</f>
        <v>10570.651213784691</v>
      </c>
      <c r="K38" s="27">
        <f>[22]AUD!CB$6</f>
        <v>10997.209619728306</v>
      </c>
      <c r="L38" s="28" t="str">
        <f>CONCATENATE(TEXT([22]AUD!CD$6,"DD.MM.YYYY"),"-",TEXT([22]AUD!CE$6,"dd.mm.yyyy"))</f>
        <v>08.06.2018-05.06.2019</v>
      </c>
      <c r="M38" s="28" t="str">
        <f>CONCATENATE(TEXT([22]AUD!CD$7,"DD.MM.YYYY"),"-",TEXT([22]AUD!CE$7,"dd.mm.yyyy"))</f>
        <v>07.04.2020-25.03.2022</v>
      </c>
      <c r="N38" s="26">
        <f>[22]AUD!CA$5</f>
        <v>-0.59660976302903557</v>
      </c>
      <c r="O38" s="26">
        <f>[22]AUD!CB$5</f>
        <v>-0.35637600037470907</v>
      </c>
      <c r="P38" s="27">
        <f>[22]AUD!CA$4</f>
        <v>4033.9023697096445</v>
      </c>
      <c r="Q38" s="27">
        <f>[22]AUD!CB$4</f>
        <v>4142.5185289365654</v>
      </c>
      <c r="R38" s="28" t="str">
        <f>CONCATENATE(TEXT([22]AUD!CD$4,"DD.MM.YYYY"),"-",TEXT([22]AUD!CE$4,"dd.mm.yyyy"))</f>
        <v>27.08.2024-26.08.2025</v>
      </c>
      <c r="S38" s="28" t="str">
        <f>CONCATENATE(TEXT([22]AUD!CD$5,"DD.MM.YYYY"),"-",TEXT([22]AUD!CE$5,"dd.mm.yyyy"))</f>
        <v>27.08.2024-31.08.2025</v>
      </c>
      <c r="T38" s="26">
        <f>[22]AUD!CA$3</f>
        <v>-0.96431458055266028</v>
      </c>
      <c r="U38" s="26">
        <f>[22]AUD!CB$3</f>
        <v>-0.84077811444543249</v>
      </c>
      <c r="V38" s="27">
        <f>[22]AUD!CA$2</f>
        <v>356.854194473397</v>
      </c>
      <c r="W38" s="27">
        <f>[22]AUD!CB$2</f>
        <v>253.51608839551773</v>
      </c>
    </row>
    <row r="39" spans="1:23" ht="28.8" x14ac:dyDescent="0.3">
      <c r="A39" s="22">
        <v>45930</v>
      </c>
      <c r="B39" s="26">
        <f>[22]AUD!CA$9</f>
        <v>0.56430803527652795</v>
      </c>
      <c r="C39" s="26">
        <f>[22]AUD!CB$9</f>
        <v>0.34184763593603562</v>
      </c>
      <c r="D39" s="27">
        <f>[22]AUD!CA$8</f>
        <v>15643.080352765279</v>
      </c>
      <c r="E39" s="27">
        <f>[22]AUD!CB$8</f>
        <v>18005.550780671274</v>
      </c>
      <c r="F39" s="28" t="str">
        <f>CONCATENATE(TEXT([22]AUD!CD$8,"DD.MM.YYYY"),"-",TEXT([22]AUD!CE$8,"dd.mm.yyyy"))</f>
        <v>24.03.2023-25.03.2024</v>
      </c>
      <c r="G39" s="28" t="str">
        <f>CONCATENATE(TEXT([22]AUD!CD$9,"DD.MM.YYYY"),"-",TEXT([22]AUD!CE$9,"dd.mm.yyyy"))</f>
        <v>10.08.2022-06.08.2024</v>
      </c>
      <c r="H39" s="26">
        <f>[22]AUD!CA$7</f>
        <v>5.706512137846903E-2</v>
      </c>
      <c r="I39" s="26">
        <f>[22]AUD!CB$7</f>
        <v>4.8675813572922388E-2</v>
      </c>
      <c r="J39" s="27">
        <f>[22]AUD!CA$6</f>
        <v>10570.651213784691</v>
      </c>
      <c r="K39" s="27">
        <f>[22]AUD!CB$6</f>
        <v>10997.209619728306</v>
      </c>
      <c r="L39" s="28" t="str">
        <f>CONCATENATE(TEXT([22]AUD!CD$6,"DD.MM.YYYY"),"-",TEXT([22]AUD!CE$6,"dd.mm.yyyy"))</f>
        <v>08.06.2018-05.06.2019</v>
      </c>
      <c r="M39" s="28" t="str">
        <f>CONCATENATE(TEXT([22]AUD!CD$7,"DD.MM.YYYY"),"-",TEXT([22]AUD!CE$7,"dd.mm.yyyy"))</f>
        <v>07.04.2020-25.03.2022</v>
      </c>
      <c r="N39" s="26">
        <f>[22]AUD!CA$5</f>
        <v>-0.59660976302903557</v>
      </c>
      <c r="O39" s="26">
        <f>[22]AUD!CB$5</f>
        <v>-0.35637600037470907</v>
      </c>
      <c r="P39" s="27">
        <f>[22]AUD!CA$4</f>
        <v>4033.9023697096445</v>
      </c>
      <c r="Q39" s="27">
        <f>[22]AUD!CB$4</f>
        <v>4142.5185289365654</v>
      </c>
      <c r="R39" s="28" t="str">
        <f>CONCATENATE(TEXT([22]AUD!CD$4,"DD.MM.YYYY"),"-",TEXT([22]AUD!CE$4,"dd.mm.yyyy"))</f>
        <v>27.08.2024-26.08.2025</v>
      </c>
      <c r="S39" s="28" t="str">
        <f>CONCATENATE(TEXT([22]AUD!CD$5,"DD.MM.YYYY"),"-",TEXT([22]AUD!CE$5,"dd.mm.yyyy"))</f>
        <v>27.08.2024-31.08.2025</v>
      </c>
      <c r="T39" s="26">
        <f>[22]AUD!CA$3</f>
        <v>-0.96431458055266028</v>
      </c>
      <c r="U39" s="26">
        <f>[22]AUD!CB$3</f>
        <v>-0.84077811444543249</v>
      </c>
      <c r="V39" s="27">
        <f>[22]AUD!CA$2</f>
        <v>356.854194473397</v>
      </c>
      <c r="W39" s="27">
        <f>[22]AUD!CB$2</f>
        <v>253.51608839551773</v>
      </c>
    </row>
    <row r="40" spans="1:23" ht="28.8" x14ac:dyDescent="0.3">
      <c r="A40" s="22">
        <v>45961</v>
      </c>
      <c r="B40" s="26">
        <f>[22]AUD!CA$9</f>
        <v>0.56430803527652795</v>
      </c>
      <c r="C40" s="26">
        <f>[22]AUD!CB$9</f>
        <v>0.34184763593603562</v>
      </c>
      <c r="D40" s="27">
        <f>[22]AUD!CA$8</f>
        <v>15643.080352765279</v>
      </c>
      <c r="E40" s="27">
        <f>[22]AUD!CB$8</f>
        <v>18005.550780671274</v>
      </c>
      <c r="F40" s="28" t="str">
        <f>CONCATENATE(TEXT([22]AUD!CD$8,"DD.MM.YYYY"),"-",TEXT([22]AUD!CE$8,"dd.mm.yyyy"))</f>
        <v>24.03.2023-25.03.2024</v>
      </c>
      <c r="G40" s="28" t="str">
        <f>CONCATENATE(TEXT([22]AUD!CD$9,"DD.MM.YYYY"),"-",TEXT([22]AUD!CE$9,"dd.mm.yyyy"))</f>
        <v>10.08.2022-06.08.2024</v>
      </c>
      <c r="H40" s="26">
        <f>[22]AUD!CA$7</f>
        <v>5.706512137846903E-2</v>
      </c>
      <c r="I40" s="26">
        <f>[22]AUD!CB$7</f>
        <v>4.8675813572922388E-2</v>
      </c>
      <c r="J40" s="27">
        <f>[22]AUD!CA$6</f>
        <v>10570.651213784691</v>
      </c>
      <c r="K40" s="27">
        <f>[22]AUD!CB$6</f>
        <v>10997.209619728306</v>
      </c>
      <c r="L40" s="28" t="str">
        <f>CONCATENATE(TEXT([22]AUD!CD$6,"DD.MM.YYYY"),"-",TEXT([22]AUD!CE$6,"dd.mm.yyyy"))</f>
        <v>08.06.2018-05.06.2019</v>
      </c>
      <c r="M40" s="28" t="str">
        <f>CONCATENATE(TEXT([22]AUD!CD$7,"DD.MM.YYYY"),"-",TEXT([22]AUD!CE$7,"dd.mm.yyyy"))</f>
        <v>07.04.2020-25.03.2022</v>
      </c>
      <c r="N40" s="26">
        <f>[22]AUD!CA$5</f>
        <v>-0.59660976302903557</v>
      </c>
      <c r="O40" s="26">
        <f>[22]AUD!CB$5</f>
        <v>-0.35637600037470907</v>
      </c>
      <c r="P40" s="27">
        <f>[22]AUD!CA$4</f>
        <v>4033.9023697096445</v>
      </c>
      <c r="Q40" s="27">
        <f>[22]AUD!CB$4</f>
        <v>4142.5185289365654</v>
      </c>
      <c r="R40" s="28" t="str">
        <f>CONCATENATE(TEXT([22]AUD!CD$4,"DD.MM.YYYY"),"-",TEXT([22]AUD!CE$4,"dd.mm.yyyy"))</f>
        <v>27.08.2024-26.08.2025</v>
      </c>
      <c r="S40" s="28" t="str">
        <f>CONCATENATE(TEXT([22]AUD!CD$5,"DD.MM.YYYY"),"-",TEXT([22]AUD!CE$5,"dd.mm.yyyy"))</f>
        <v>27.08.2024-31.08.2025</v>
      </c>
      <c r="T40" s="26">
        <f>[22]AUD!CA$3</f>
        <v>-0.96431458055266028</v>
      </c>
      <c r="U40" s="26">
        <f>[22]AUD!CB$3</f>
        <v>-0.84077811444543249</v>
      </c>
      <c r="V40" s="27">
        <f>[22]AUD!CA$2</f>
        <v>356.854194473397</v>
      </c>
      <c r="W40" s="27">
        <f>[22]AUD!CB$2</f>
        <v>253.51608839551773</v>
      </c>
    </row>
    <row r="41" spans="1:23" ht="28.8" x14ac:dyDescent="0.3">
      <c r="A41" s="22">
        <v>45991</v>
      </c>
      <c r="B41" s="26">
        <f>[22]AUD!CA$9</f>
        <v>0.56430803527652795</v>
      </c>
      <c r="C41" s="26">
        <f>[22]AUD!CB$9</f>
        <v>0.34184763593603562</v>
      </c>
      <c r="D41" s="27">
        <f>[22]AUD!CA$8</f>
        <v>15643.080352765279</v>
      </c>
      <c r="E41" s="27">
        <f>[22]AUD!CB$8</f>
        <v>18005.550780671274</v>
      </c>
      <c r="F41" s="28" t="str">
        <f>CONCATENATE(TEXT([22]AUD!CD$8,"DD.MM.YYYY"),"-",TEXT([22]AUD!CE$8,"dd.mm.yyyy"))</f>
        <v>24.03.2023-25.03.2024</v>
      </c>
      <c r="G41" s="28" t="str">
        <f>CONCATENATE(TEXT([22]AUD!CD$9,"DD.MM.YYYY"),"-",TEXT([22]AUD!CE$9,"dd.mm.yyyy"))</f>
        <v>10.08.2022-06.08.2024</v>
      </c>
      <c r="H41" s="26">
        <f>[22]AUD!CA$7</f>
        <v>5.706512137846903E-2</v>
      </c>
      <c r="I41" s="26">
        <f>[22]AUD!CB$7</f>
        <v>4.8675813572922388E-2</v>
      </c>
      <c r="J41" s="27">
        <f>[22]AUD!CA$6</f>
        <v>10570.651213784691</v>
      </c>
      <c r="K41" s="27">
        <f>[22]AUD!CB$6</f>
        <v>10997.209619728306</v>
      </c>
      <c r="L41" s="28" t="str">
        <f>CONCATENATE(TEXT([22]AUD!CD$6,"DD.MM.YYYY"),"-",TEXT([22]AUD!CE$6,"dd.mm.yyyy"))</f>
        <v>08.06.2018-05.06.2019</v>
      </c>
      <c r="M41" s="28" t="str">
        <f>CONCATENATE(TEXT([22]AUD!CD$7,"DD.MM.YYYY"),"-",TEXT([22]AUD!CE$7,"dd.mm.yyyy"))</f>
        <v>07.04.2020-25.03.2022</v>
      </c>
      <c r="N41" s="26">
        <f>[22]AUD!CA$5</f>
        <v>-0.59660976302903557</v>
      </c>
      <c r="O41" s="26">
        <f>[22]AUD!CB$5</f>
        <v>-0.35637600037470907</v>
      </c>
      <c r="P41" s="27">
        <f>[22]AUD!CA$4</f>
        <v>4033.9023697096445</v>
      </c>
      <c r="Q41" s="27">
        <f>[22]AUD!CB$4</f>
        <v>4142.5185289365654</v>
      </c>
      <c r="R41" s="28" t="str">
        <f>CONCATENATE(TEXT([22]AUD!CD$4,"DD.MM.YYYY"),"-",TEXT([22]AUD!CE$4,"dd.mm.yyyy"))</f>
        <v>27.08.2024-26.08.2025</v>
      </c>
      <c r="S41" s="28" t="str">
        <f>CONCATENATE(TEXT([22]AUD!CD$5,"DD.MM.YYYY"),"-",TEXT([22]AUD!CE$5,"dd.mm.yyyy"))</f>
        <v>27.08.2024-31.08.2025</v>
      </c>
      <c r="T41" s="26">
        <f>[22]AUD!CA$3</f>
        <v>-0.96431458055266028</v>
      </c>
      <c r="U41" s="26">
        <f>[22]AUD!CB$3</f>
        <v>-0.84077811444543249</v>
      </c>
      <c r="V41" s="27">
        <f>[22]AUD!CA$2</f>
        <v>356.854194473397</v>
      </c>
      <c r="W41" s="27">
        <f>[22]AUD!CB$2</f>
        <v>253.51608839551773</v>
      </c>
    </row>
  </sheetData>
  <mergeCells count="5">
    <mergeCell ref="A4:A5"/>
    <mergeCell ref="B4:G4"/>
    <mergeCell ref="H4:M4"/>
    <mergeCell ref="N4:S4"/>
    <mergeCell ref="T4:W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Atlas Am</dc:creator>
  <cp:lastModifiedBy>Atlas Am</cp:lastModifiedBy>
  <dcterms:created xsi:type="dcterms:W3CDTF">2025-08-07T10:49:42Z</dcterms:created>
  <dcterms:modified xsi:type="dcterms:W3CDTF">2025-12-10T11:02:02Z</dcterms:modified>
</cp:coreProperties>
</file>